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Z:\DOEMP\DOEMP\ESTATISTICAS IVV\1. SÍNTESE ESTATISTICA\116. Abril 2023\"/>
    </mc:Choice>
  </mc:AlternateContent>
  <xr:revisionPtr revIDLastSave="0" documentId="13_ncr:1_{EAF163D5-D485-4839-9401-3500A4671587}" xr6:coauthVersionLast="47" xr6:coauthVersionMax="47" xr10:uidLastSave="{00000000-0000-0000-0000-000000000000}"/>
  <bookViews>
    <workbookView xWindow="-120" yWindow="-120" windowWidth="21840" windowHeight="13020" tabRatio="530" xr2:uid="{00000000-000D-0000-FFFF-FFFF00000000}"/>
  </bookViews>
  <sheets>
    <sheet name="Indice" sheetId="30" r:id="rId1"/>
    <sheet name="0" sheetId="32" r:id="rId2"/>
    <sheet name="1" sheetId="87" r:id="rId3"/>
    <sheet name="3" sheetId="89" r:id="rId4"/>
    <sheet name="2" sheetId="88" r:id="rId5"/>
    <sheet name="4" sheetId="2" r:id="rId6"/>
    <sheet name="5" sheetId="90" r:id="rId7"/>
    <sheet name="6" sheetId="34" r:id="rId8"/>
    <sheet name="7" sheetId="85" r:id="rId9"/>
    <sheet name="8" sheetId="3" r:id="rId10"/>
    <sheet name="9" sheetId="86" r:id="rId11"/>
    <sheet name="10" sheetId="71" r:id="rId12"/>
    <sheet name="11" sheetId="36" r:id="rId13"/>
    <sheet name="12" sheetId="80" r:id="rId14"/>
    <sheet name="13" sheetId="81" r:id="rId15"/>
    <sheet name="14" sheetId="72" r:id="rId16"/>
    <sheet name="15" sheetId="46" r:id="rId17"/>
    <sheet name="16" sheetId="83" r:id="rId18"/>
    <sheet name="17" sheetId="73" r:id="rId19"/>
    <sheet name="18" sheetId="47" r:id="rId20"/>
    <sheet name="19" sheetId="74" r:id="rId21"/>
    <sheet name="20" sheetId="48" r:id="rId22"/>
    <sheet name="21" sheetId="65" r:id="rId23"/>
    <sheet name="22" sheetId="66" r:id="rId24"/>
    <sheet name="23" sheetId="67" r:id="rId25"/>
    <sheet name="24" sheetId="68" r:id="rId26"/>
    <sheet name="25" sheetId="69" r:id="rId27"/>
    <sheet name="26" sheetId="70" r:id="rId28"/>
    <sheet name="1 (2)" sheetId="49" state="hidden" r:id="rId29"/>
  </sheets>
  <externalReferences>
    <externalReference r:id="rId30"/>
    <externalReference r:id="rId31"/>
  </externalReferences>
  <definedNames>
    <definedName name="_xlnm.Print_Area" localSheetId="2">'1'!$A$1:$T$36</definedName>
    <definedName name="_xlnm.Print_Area" localSheetId="12">'11'!$A$1:$P$96</definedName>
    <definedName name="_xlnm.Print_Area" localSheetId="14">'13'!$A$1:$P$96</definedName>
    <definedName name="_xlnm.Print_Area" localSheetId="16">'15'!$A$1:$P$96</definedName>
    <definedName name="_xlnm.Print_Area" localSheetId="17">'16'!$A$1:$P$96</definedName>
    <definedName name="_xlnm.Print_Area" localSheetId="19">'18'!$A$1:$P$96</definedName>
    <definedName name="_xlnm.Print_Area" localSheetId="4">'2'!$A$1:$AW$68</definedName>
    <definedName name="_xlnm.Print_Area" localSheetId="21">'20'!$A$1:$P$96</definedName>
    <definedName name="_xlnm.Print_Area" localSheetId="22">'21'!$A$1:$R$8</definedName>
    <definedName name="_xlnm.Print_Area" localSheetId="23">'22'!$A$1:$P$84</definedName>
    <definedName name="_xlnm.Print_Area" localSheetId="24">'23'!$A$1:$R$8</definedName>
    <definedName name="_xlnm.Print_Area" localSheetId="25">'24'!$A$1:$P$96</definedName>
    <definedName name="_xlnm.Print_Area" localSheetId="26">'25'!$A$1:$R$8</definedName>
    <definedName name="_xlnm.Print_Area" localSheetId="27">'26'!$A$1:$P$95</definedName>
    <definedName name="_xlnm.Print_Area" localSheetId="3">'3'!$A$1:$AW$68</definedName>
    <definedName name="_xlnm.Print_Area" localSheetId="5">'4'!$A$1:$Q$20</definedName>
    <definedName name="_xlnm.Print_Area" localSheetId="6">'5'!$A$1:$Q$20</definedName>
    <definedName name="_xlnm.Print_Area" localSheetId="9">'8'!$A$1:$Q$96</definedName>
    <definedName name="_xlnm.Print_Area" localSheetId="10">'9'!$A$1:$Q$96</definedName>
    <definedName name="_xlnm.Print_Area" localSheetId="0">Indice!$B$1:$N$23</definedName>
    <definedName name="Z_D2454DF7_9151_402B_B9E4_208D72282370_.wvu.Cols" localSheetId="28" hidden="1">'1 (2)'!#REF!</definedName>
    <definedName name="Z_D2454DF7_9151_402B_B9E4_208D72282370_.wvu.Cols" localSheetId="11" hidden="1">'10'!#REF!</definedName>
    <definedName name="Z_D2454DF7_9151_402B_B9E4_208D72282370_.wvu.Cols" localSheetId="12" hidden="1">'11'!#REF!</definedName>
    <definedName name="Z_D2454DF7_9151_402B_B9E4_208D72282370_.wvu.Cols" localSheetId="13" hidden="1">'12'!#REF!</definedName>
    <definedName name="Z_D2454DF7_9151_402B_B9E4_208D72282370_.wvu.Cols" localSheetId="14" hidden="1">'13'!#REF!</definedName>
    <definedName name="Z_D2454DF7_9151_402B_B9E4_208D72282370_.wvu.Cols" localSheetId="15" hidden="1">'14'!#REF!</definedName>
    <definedName name="Z_D2454DF7_9151_402B_B9E4_208D72282370_.wvu.Cols" localSheetId="16" hidden="1">'15'!#REF!</definedName>
    <definedName name="Z_D2454DF7_9151_402B_B9E4_208D72282370_.wvu.Cols" localSheetId="17" hidden="1">'16'!#REF!</definedName>
    <definedName name="Z_D2454DF7_9151_402B_B9E4_208D72282370_.wvu.Cols" localSheetId="18" hidden="1">'17'!#REF!</definedName>
    <definedName name="Z_D2454DF7_9151_402B_B9E4_208D72282370_.wvu.Cols" localSheetId="19" hidden="1">'18'!#REF!</definedName>
    <definedName name="Z_D2454DF7_9151_402B_B9E4_208D72282370_.wvu.Cols" localSheetId="20" hidden="1">'19'!#REF!</definedName>
    <definedName name="Z_D2454DF7_9151_402B_B9E4_208D72282370_.wvu.Cols" localSheetId="21" hidden="1">'20'!#REF!</definedName>
    <definedName name="Z_D2454DF7_9151_402B_B9E4_208D72282370_.wvu.Cols" localSheetId="22" hidden="1">'21'!#REF!</definedName>
    <definedName name="Z_D2454DF7_9151_402B_B9E4_208D72282370_.wvu.Cols" localSheetId="23" hidden="1">'22'!#REF!</definedName>
    <definedName name="Z_D2454DF7_9151_402B_B9E4_208D72282370_.wvu.Cols" localSheetId="24" hidden="1">'23'!#REF!</definedName>
    <definedName name="Z_D2454DF7_9151_402B_B9E4_208D72282370_.wvu.Cols" localSheetId="25" hidden="1">'24'!#REF!</definedName>
    <definedName name="Z_D2454DF7_9151_402B_B9E4_208D72282370_.wvu.Cols" localSheetId="26" hidden="1">'25'!#REF!</definedName>
    <definedName name="Z_D2454DF7_9151_402B_B9E4_208D72282370_.wvu.Cols" localSheetId="27" hidden="1">'26'!#REF!</definedName>
    <definedName name="Z_D2454DF7_9151_402B_B9E4_208D72282370_.wvu.Cols" localSheetId="5" hidden="1">'4'!#REF!</definedName>
    <definedName name="Z_D2454DF7_9151_402B_B9E4_208D72282370_.wvu.Cols" localSheetId="6" hidden="1">'5'!#REF!</definedName>
    <definedName name="Z_D2454DF7_9151_402B_B9E4_208D72282370_.wvu.Cols" localSheetId="7" hidden="1">'6'!#REF!</definedName>
    <definedName name="Z_D2454DF7_9151_402B_B9E4_208D72282370_.wvu.Cols" localSheetId="8" hidden="1">'7'!#REF!</definedName>
    <definedName name="Z_D2454DF7_9151_402B_B9E4_208D72282370_.wvu.Cols" localSheetId="9" hidden="1">'8'!#REF!</definedName>
    <definedName name="Z_D2454DF7_9151_402B_B9E4_208D72282370_.wvu.Cols" localSheetId="10" hidden="1">'9'!#REF!</definedName>
    <definedName name="Z_D2454DF7_9151_402B_B9E4_208D72282370_.wvu.PrintArea" localSheetId="12" hidden="1">'11'!$A$1:$P$96</definedName>
    <definedName name="Z_D2454DF7_9151_402B_B9E4_208D72282370_.wvu.PrintArea" localSheetId="14" hidden="1">'13'!$A$1:$P$96</definedName>
    <definedName name="Z_D2454DF7_9151_402B_B9E4_208D72282370_.wvu.PrintArea" localSheetId="16" hidden="1">'15'!$A$1:$P$96</definedName>
    <definedName name="Z_D2454DF7_9151_402B_B9E4_208D72282370_.wvu.PrintArea" localSheetId="17" hidden="1">'16'!$A$1:$P$96</definedName>
    <definedName name="Z_D2454DF7_9151_402B_B9E4_208D72282370_.wvu.PrintArea" localSheetId="19" hidden="1">'18'!$A$1:$P$96</definedName>
    <definedName name="Z_D2454DF7_9151_402B_B9E4_208D72282370_.wvu.PrintArea" localSheetId="21" hidden="1">'20'!$A$1:$P$96</definedName>
    <definedName name="Z_D2454DF7_9151_402B_B9E4_208D72282370_.wvu.PrintArea" localSheetId="22" hidden="1">'21'!$A$1:$R$8</definedName>
    <definedName name="Z_D2454DF7_9151_402B_B9E4_208D72282370_.wvu.PrintArea" localSheetId="23" hidden="1">'22'!$A$1:$P$84</definedName>
    <definedName name="Z_D2454DF7_9151_402B_B9E4_208D72282370_.wvu.PrintArea" localSheetId="24" hidden="1">'23'!$A$1:$R$8</definedName>
    <definedName name="Z_D2454DF7_9151_402B_B9E4_208D72282370_.wvu.PrintArea" localSheetId="25" hidden="1">'24'!$A$1:$P$96</definedName>
    <definedName name="Z_D2454DF7_9151_402B_B9E4_208D72282370_.wvu.PrintArea" localSheetId="26" hidden="1">'25'!$A$1:$R$8</definedName>
    <definedName name="Z_D2454DF7_9151_402B_B9E4_208D72282370_.wvu.PrintArea" localSheetId="27" hidden="1">'26'!$A$1:$P$95</definedName>
    <definedName name="Z_D2454DF7_9151_402B_B9E4_208D72282370_.wvu.PrintArea" localSheetId="5" hidden="1">'4'!$A$1:$Q$61</definedName>
    <definedName name="Z_D2454DF7_9151_402B_B9E4_208D72282370_.wvu.PrintArea" localSheetId="6" hidden="1">'5'!$A$1:$Q$61</definedName>
    <definedName name="Z_D2454DF7_9151_402B_B9E4_208D72282370_.wvu.PrintArea" localSheetId="9" hidden="1">'8'!$A$1:$P$96</definedName>
    <definedName name="Z_D2454DF7_9151_402B_B9E4_208D72282370_.wvu.PrintArea" localSheetId="10" hidden="1">'9'!$A$1:$P$96</definedName>
    <definedName name="Z_D2454DF7_9151_402B_B9E4_208D72282370_.wvu.PrintArea" localSheetId="0" hidden="1">Indice!$B$1:$N$23</definedName>
  </definedNames>
  <calcPr calcId="191029"/>
  <customWorkbookViews>
    <customWorkbookView name="Maria João Lima - Vista pessoal" guid="{D2454DF7-9151-402B-B9E4-208D72282370}" mergeInterval="0" personalView="1" maximized="1" windowWidth="1436" windowHeight="675" activeSheetId="2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54" i="89" l="1"/>
  <c r="AW54" i="89"/>
  <c r="AV32" i="89"/>
  <c r="AW32" i="89" s="1"/>
  <c r="AV10" i="89"/>
  <c r="AW10" i="89" s="1"/>
  <c r="T63" i="89"/>
  <c r="U63" i="89"/>
  <c r="V63" i="89"/>
  <c r="W63" i="89"/>
  <c r="X63" i="89"/>
  <c r="Y63" i="89"/>
  <c r="Z63" i="89"/>
  <c r="AA63" i="89"/>
  <c r="AB63" i="89"/>
  <c r="AC63" i="89"/>
  <c r="AD63" i="89"/>
  <c r="AE63" i="89"/>
  <c r="AF63" i="89"/>
  <c r="S63" i="89"/>
  <c r="C63" i="89"/>
  <c r="D63" i="89"/>
  <c r="E63" i="89"/>
  <c r="F63" i="89"/>
  <c r="G63" i="89"/>
  <c r="H63" i="89"/>
  <c r="I63" i="89"/>
  <c r="J63" i="89"/>
  <c r="K63" i="89"/>
  <c r="L63" i="89"/>
  <c r="M63" i="89"/>
  <c r="N63" i="89"/>
  <c r="O63" i="89"/>
  <c r="B63" i="89"/>
  <c r="T41" i="89"/>
  <c r="U41" i="89"/>
  <c r="V41" i="89"/>
  <c r="W41" i="89"/>
  <c r="X41" i="89"/>
  <c r="Y41" i="89"/>
  <c r="Z41" i="89"/>
  <c r="AA41" i="89"/>
  <c r="AB41" i="89"/>
  <c r="AC41" i="89"/>
  <c r="AD41" i="89"/>
  <c r="AE41" i="89"/>
  <c r="AF41" i="89"/>
  <c r="S41" i="89"/>
  <c r="C41" i="89"/>
  <c r="D41" i="89"/>
  <c r="E41" i="89"/>
  <c r="F41" i="89"/>
  <c r="G41" i="89"/>
  <c r="H41" i="89"/>
  <c r="I41" i="89"/>
  <c r="J41" i="89"/>
  <c r="K41" i="89"/>
  <c r="L41" i="89"/>
  <c r="M41" i="89"/>
  <c r="N41" i="89"/>
  <c r="O41" i="89"/>
  <c r="B41" i="89"/>
  <c r="T19" i="89"/>
  <c r="U19" i="89"/>
  <c r="V19" i="89"/>
  <c r="W19" i="89"/>
  <c r="X19" i="89"/>
  <c r="Y19" i="89"/>
  <c r="Z19" i="89"/>
  <c r="AA19" i="89"/>
  <c r="AB19" i="89"/>
  <c r="AC19" i="89"/>
  <c r="AD19" i="89"/>
  <c r="AE19" i="89"/>
  <c r="AF19" i="89"/>
  <c r="S19" i="89"/>
  <c r="C19" i="89"/>
  <c r="D19" i="89"/>
  <c r="E19" i="89"/>
  <c r="F19" i="89"/>
  <c r="G19" i="89"/>
  <c r="H19" i="89"/>
  <c r="I19" i="89"/>
  <c r="J19" i="89"/>
  <c r="K19" i="89"/>
  <c r="L19" i="89"/>
  <c r="M19" i="89"/>
  <c r="N19" i="89"/>
  <c r="O19" i="89"/>
  <c r="B19" i="89"/>
  <c r="AV54" i="88"/>
  <c r="AW54" i="88" s="1"/>
  <c r="AV32" i="88"/>
  <c r="AW32" i="88"/>
  <c r="AV10" i="88"/>
  <c r="AW10" i="88" s="1"/>
  <c r="N71" i="70"/>
  <c r="O71" i="70"/>
  <c r="P71" i="70" s="1"/>
  <c r="O72" i="70"/>
  <c r="N73" i="70"/>
  <c r="O73" i="70"/>
  <c r="P73" i="70" s="1"/>
  <c r="N74" i="70"/>
  <c r="O74" i="70"/>
  <c r="P74" i="70"/>
  <c r="N75" i="70"/>
  <c r="O75" i="70"/>
  <c r="P75" i="70"/>
  <c r="N76" i="70"/>
  <c r="O76" i="70"/>
  <c r="P76" i="70" s="1"/>
  <c r="N77" i="70"/>
  <c r="O77" i="70"/>
  <c r="P77" i="70"/>
  <c r="N78" i="70"/>
  <c r="O78" i="70"/>
  <c r="P78" i="70"/>
  <c r="N79" i="70"/>
  <c r="O79" i="70"/>
  <c r="P79" i="70" s="1"/>
  <c r="N80" i="70"/>
  <c r="O80" i="70"/>
  <c r="P80" i="70" s="1"/>
  <c r="N81" i="70"/>
  <c r="O81" i="70"/>
  <c r="P81" i="70" s="1"/>
  <c r="O82" i="70"/>
  <c r="N83" i="70"/>
  <c r="O83" i="70"/>
  <c r="P83" i="70"/>
  <c r="N84" i="70"/>
  <c r="O84" i="70"/>
  <c r="P84" i="70" s="1"/>
  <c r="N85" i="70"/>
  <c r="O85" i="70"/>
  <c r="P85" i="70"/>
  <c r="O86" i="70"/>
  <c r="N87" i="70"/>
  <c r="O87" i="70"/>
  <c r="P87" i="70" s="1"/>
  <c r="N88" i="70"/>
  <c r="O88" i="70"/>
  <c r="P88" i="70" s="1"/>
  <c r="N89" i="70"/>
  <c r="O89" i="70"/>
  <c r="P89" i="70" s="1"/>
  <c r="N90" i="70"/>
  <c r="O90" i="70"/>
  <c r="P90" i="70"/>
  <c r="O91" i="70"/>
  <c r="O92" i="70"/>
  <c r="O93" i="70"/>
  <c r="L73" i="70"/>
  <c r="L74" i="70"/>
  <c r="L75" i="70"/>
  <c r="L76" i="70"/>
  <c r="L77" i="70"/>
  <c r="L78" i="70"/>
  <c r="L79" i="70"/>
  <c r="L80" i="70"/>
  <c r="L81" i="70"/>
  <c r="L83" i="70"/>
  <c r="L84" i="70"/>
  <c r="L85" i="70"/>
  <c r="L87" i="70"/>
  <c r="L88" i="70"/>
  <c r="L89" i="70"/>
  <c r="L90" i="70"/>
  <c r="F71" i="70"/>
  <c r="F73" i="70"/>
  <c r="F74" i="70"/>
  <c r="F75" i="70"/>
  <c r="F76" i="70"/>
  <c r="F77" i="70"/>
  <c r="F78" i="70"/>
  <c r="F79" i="70"/>
  <c r="F80" i="70"/>
  <c r="F81" i="70"/>
  <c r="F84" i="70"/>
  <c r="F85" i="70"/>
  <c r="F87" i="70"/>
  <c r="F88" i="70"/>
  <c r="F89" i="70"/>
  <c r="F90" i="70"/>
  <c r="N21" i="70"/>
  <c r="O21" i="70"/>
  <c r="P21" i="70"/>
  <c r="N22" i="70"/>
  <c r="O22" i="70"/>
  <c r="P22" i="70"/>
  <c r="N23" i="70"/>
  <c r="O23" i="70"/>
  <c r="P23" i="70" s="1"/>
  <c r="N24" i="70"/>
  <c r="O24" i="70"/>
  <c r="P24" i="70"/>
  <c r="N25" i="70"/>
  <c r="O25" i="70"/>
  <c r="P25" i="70"/>
  <c r="N26" i="70"/>
  <c r="P26" i="70" s="1"/>
  <c r="O26" i="70"/>
  <c r="N27" i="70"/>
  <c r="O27" i="70"/>
  <c r="P27" i="70" s="1"/>
  <c r="N28" i="70"/>
  <c r="O28" i="70"/>
  <c r="P28" i="70"/>
  <c r="N29" i="70"/>
  <c r="O29" i="70"/>
  <c r="P29" i="70" s="1"/>
  <c r="N30" i="70"/>
  <c r="O30" i="70"/>
  <c r="P30" i="70"/>
  <c r="N31" i="70"/>
  <c r="O31" i="70"/>
  <c r="P31" i="70" s="1"/>
  <c r="N32" i="70"/>
  <c r="P32" i="70" s="1"/>
  <c r="O32" i="70"/>
  <c r="L22" i="70"/>
  <c r="L23" i="70"/>
  <c r="L24" i="70"/>
  <c r="L25" i="70"/>
  <c r="L26" i="70"/>
  <c r="L27" i="70"/>
  <c r="L28" i="70"/>
  <c r="L29" i="70"/>
  <c r="L30" i="70"/>
  <c r="L31" i="70"/>
  <c r="L32" i="70"/>
  <c r="F17" i="70"/>
  <c r="F18" i="70"/>
  <c r="F19" i="70"/>
  <c r="F20" i="70"/>
  <c r="F21" i="70"/>
  <c r="F22" i="70"/>
  <c r="F23" i="70"/>
  <c r="F24" i="70"/>
  <c r="F25" i="70"/>
  <c r="F26" i="70"/>
  <c r="F27" i="70"/>
  <c r="F28" i="70"/>
  <c r="F29" i="70"/>
  <c r="F30" i="70"/>
  <c r="F31" i="70"/>
  <c r="N65" i="66"/>
  <c r="O65" i="66"/>
  <c r="P65" i="66" s="1"/>
  <c r="L65" i="66"/>
  <c r="F65" i="66"/>
  <c r="N11" i="66"/>
  <c r="O11" i="66"/>
  <c r="P11" i="66" s="1"/>
  <c r="L11" i="66"/>
  <c r="F11" i="66"/>
  <c r="F60" i="36"/>
  <c r="N79" i="86"/>
  <c r="O79" i="86"/>
  <c r="N80" i="86"/>
  <c r="O80" i="86"/>
  <c r="N81" i="86"/>
  <c r="O81" i="86"/>
  <c r="N82" i="86"/>
  <c r="O82" i="86"/>
  <c r="N83" i="86"/>
  <c r="O83" i="86"/>
  <c r="N84" i="86"/>
  <c r="O84" i="86"/>
  <c r="N85" i="86"/>
  <c r="O85" i="86"/>
  <c r="N86" i="86"/>
  <c r="O86" i="86"/>
  <c r="O87" i="86"/>
  <c r="N88" i="86"/>
  <c r="O88" i="86"/>
  <c r="N89" i="86"/>
  <c r="O89" i="86"/>
  <c r="N90" i="86"/>
  <c r="O90" i="86"/>
  <c r="O91" i="86"/>
  <c r="N92" i="86"/>
  <c r="O92" i="86"/>
  <c r="L78" i="86"/>
  <c r="L79" i="86"/>
  <c r="L80" i="86"/>
  <c r="L81" i="86"/>
  <c r="L82" i="86"/>
  <c r="L83" i="86"/>
  <c r="L84" i="86"/>
  <c r="L85" i="86"/>
  <c r="L86" i="86"/>
  <c r="L88" i="86"/>
  <c r="L89" i="86"/>
  <c r="L90" i="86"/>
  <c r="L92" i="86"/>
  <c r="L93" i="86"/>
  <c r="F79" i="86"/>
  <c r="F80" i="86"/>
  <c r="F81" i="86"/>
  <c r="F82" i="86"/>
  <c r="F83" i="86"/>
  <c r="F84" i="86"/>
  <c r="F85" i="86"/>
  <c r="F86" i="86"/>
  <c r="F88" i="86"/>
  <c r="F89" i="86"/>
  <c r="F90" i="86"/>
  <c r="F92" i="86"/>
  <c r="F93" i="86"/>
  <c r="N30" i="86"/>
  <c r="O30" i="86"/>
  <c r="P30" i="86" s="1"/>
  <c r="L30" i="86"/>
  <c r="F30" i="86"/>
  <c r="Q14" i="72"/>
  <c r="R14" i="72"/>
  <c r="S14" i="72" s="1"/>
  <c r="O14" i="72"/>
  <c r="I14" i="72"/>
  <c r="T63" i="88"/>
  <c r="U63" i="88"/>
  <c r="V63" i="88"/>
  <c r="W63" i="88"/>
  <c r="X63" i="88"/>
  <c r="Y63" i="88"/>
  <c r="Z63" i="88"/>
  <c r="AA63" i="88"/>
  <c r="AB63" i="88"/>
  <c r="AC63" i="88"/>
  <c r="AD63" i="88"/>
  <c r="AE63" i="88"/>
  <c r="AF63" i="88"/>
  <c r="S63" i="88"/>
  <c r="C63" i="88"/>
  <c r="D63" i="88"/>
  <c r="E63" i="88"/>
  <c r="F63" i="88"/>
  <c r="G63" i="88"/>
  <c r="H63" i="88"/>
  <c r="I63" i="88"/>
  <c r="J63" i="88"/>
  <c r="K63" i="88"/>
  <c r="L63" i="88"/>
  <c r="M63" i="88"/>
  <c r="N63" i="88"/>
  <c r="O63" i="88"/>
  <c r="B63" i="88"/>
  <c r="T41" i="88"/>
  <c r="U41" i="88"/>
  <c r="V41" i="88"/>
  <c r="W41" i="88"/>
  <c r="X41" i="88"/>
  <c r="Y41" i="88"/>
  <c r="Z41" i="88"/>
  <c r="AA41" i="88"/>
  <c r="AB41" i="88"/>
  <c r="AC41" i="88"/>
  <c r="AD41" i="88"/>
  <c r="AE41" i="88"/>
  <c r="AF41" i="88"/>
  <c r="S41" i="88"/>
  <c r="C41" i="88"/>
  <c r="D41" i="88"/>
  <c r="E41" i="88"/>
  <c r="F41" i="88"/>
  <c r="G41" i="88"/>
  <c r="H41" i="88"/>
  <c r="I41" i="88"/>
  <c r="J41" i="88"/>
  <c r="K41" i="88"/>
  <c r="L41" i="88"/>
  <c r="M41" i="88"/>
  <c r="N41" i="88"/>
  <c r="O41" i="88"/>
  <c r="B41" i="88"/>
  <c r="T19" i="88"/>
  <c r="U19" i="88"/>
  <c r="V19" i="88"/>
  <c r="W19" i="88"/>
  <c r="X19" i="88"/>
  <c r="Y19" i="88"/>
  <c r="Z19" i="88"/>
  <c r="AA19" i="88"/>
  <c r="AB19" i="88"/>
  <c r="AC19" i="88"/>
  <c r="AD19" i="88"/>
  <c r="AE19" i="88"/>
  <c r="AF19" i="88"/>
  <c r="S19" i="88"/>
  <c r="C19" i="88"/>
  <c r="D19" i="88"/>
  <c r="E19" i="88"/>
  <c r="F19" i="88"/>
  <c r="G19" i="88"/>
  <c r="H19" i="88"/>
  <c r="I19" i="88"/>
  <c r="J19" i="88"/>
  <c r="K19" i="88"/>
  <c r="L19" i="88"/>
  <c r="M19" i="88"/>
  <c r="N19" i="88"/>
  <c r="O19" i="88"/>
  <c r="B19" i="88"/>
  <c r="B6" i="48"/>
  <c r="O64" i="89"/>
  <c r="AF64" i="89"/>
  <c r="AV53" i="89"/>
  <c r="AV31" i="89"/>
  <c r="AV9" i="89"/>
  <c r="O20" i="89"/>
  <c r="AV65" i="88"/>
  <c r="AV66" i="88"/>
  <c r="AV9" i="88"/>
  <c r="O64" i="88"/>
  <c r="O45" i="88"/>
  <c r="O44" i="88"/>
  <c r="O43" i="88"/>
  <c r="AF45" i="88"/>
  <c r="AF44" i="88"/>
  <c r="AF43" i="88"/>
  <c r="L92" i="83"/>
  <c r="N92" i="83"/>
  <c r="O92" i="83"/>
  <c r="P92" i="83" s="1"/>
  <c r="F92" i="83"/>
  <c r="N53" i="70"/>
  <c r="O53" i="70"/>
  <c r="N54" i="70"/>
  <c r="O54" i="70"/>
  <c r="L53" i="70"/>
  <c r="L54" i="70"/>
  <c r="L55" i="70"/>
  <c r="F53" i="70"/>
  <c r="F54" i="70"/>
  <c r="N20" i="70"/>
  <c r="O20" i="70"/>
  <c r="L20" i="70"/>
  <c r="L21" i="70"/>
  <c r="O66" i="66"/>
  <c r="N78" i="66"/>
  <c r="O78" i="66"/>
  <c r="N79" i="66"/>
  <c r="O79" i="66"/>
  <c r="P79" i="66" s="1"/>
  <c r="L78" i="66"/>
  <c r="L79" i="66"/>
  <c r="F78" i="66"/>
  <c r="F79" i="66"/>
  <c r="I32" i="48"/>
  <c r="H32" i="48"/>
  <c r="B32" i="48"/>
  <c r="C32" i="48"/>
  <c r="N89" i="47"/>
  <c r="O89" i="47"/>
  <c r="P89" i="47" s="1"/>
  <c r="N90" i="47"/>
  <c r="O90" i="47"/>
  <c r="P90" i="47" s="1"/>
  <c r="N91" i="47"/>
  <c r="O91" i="47"/>
  <c r="N92" i="47"/>
  <c r="O92" i="47"/>
  <c r="P92" i="47" s="1"/>
  <c r="N93" i="47"/>
  <c r="O93" i="47"/>
  <c r="P93" i="47" s="1"/>
  <c r="N94" i="47"/>
  <c r="O94" i="47"/>
  <c r="L89" i="47"/>
  <c r="L90" i="47"/>
  <c r="L91" i="47"/>
  <c r="L92" i="47"/>
  <c r="L93" i="47"/>
  <c r="L94" i="47"/>
  <c r="F89" i="47"/>
  <c r="F90" i="47"/>
  <c r="F91" i="47"/>
  <c r="F92" i="47"/>
  <c r="F93" i="47"/>
  <c r="F94" i="47"/>
  <c r="J68" i="86"/>
  <c r="J69" i="86"/>
  <c r="J70" i="86"/>
  <c r="J71" i="86"/>
  <c r="J72" i="86"/>
  <c r="J73" i="86"/>
  <c r="J74" i="86"/>
  <c r="J75" i="86"/>
  <c r="J76" i="86"/>
  <c r="J77" i="86"/>
  <c r="J78" i="86"/>
  <c r="J79" i="86"/>
  <c r="J80" i="86"/>
  <c r="J81" i="86"/>
  <c r="J82" i="86"/>
  <c r="J83" i="86"/>
  <c r="J84" i="86"/>
  <c r="J85" i="86"/>
  <c r="J86" i="86"/>
  <c r="J87" i="86"/>
  <c r="J88" i="86"/>
  <c r="J89" i="86"/>
  <c r="J90" i="86"/>
  <c r="J91" i="86"/>
  <c r="J92" i="86"/>
  <c r="J93" i="86"/>
  <c r="J94" i="86"/>
  <c r="AV64" i="89" l="1"/>
  <c r="P20" i="70"/>
  <c r="P53" i="70"/>
  <c r="P54" i="70"/>
  <c r="P78" i="66"/>
  <c r="P94" i="47"/>
  <c r="P91" i="47"/>
  <c r="AT51" i="88"/>
  <c r="AT52" i="88"/>
  <c r="AT53" i="88"/>
  <c r="AT54" i="88"/>
  <c r="AT55" i="88"/>
  <c r="AT56" i="88"/>
  <c r="AT57" i="88"/>
  <c r="AT58" i="88"/>
  <c r="AT59" i="88"/>
  <c r="AT60" i="88"/>
  <c r="AT61" i="88"/>
  <c r="AT62" i="88"/>
  <c r="AT63" i="88"/>
  <c r="AT64" i="88"/>
  <c r="AT65" i="88"/>
  <c r="AT66" i="88"/>
  <c r="AT67" i="88"/>
  <c r="AT41" i="88"/>
  <c r="AT19" i="88"/>
  <c r="D68" i="48"/>
  <c r="E68" i="48"/>
  <c r="F68" i="48"/>
  <c r="D69" i="48"/>
  <c r="E69" i="48"/>
  <c r="F69" i="48"/>
  <c r="J37" i="36"/>
  <c r="H37" i="36"/>
  <c r="D37" i="36"/>
  <c r="B37" i="36"/>
  <c r="Q9" i="87"/>
  <c r="Q7" i="87"/>
  <c r="Q10" i="87"/>
  <c r="Q18" i="87"/>
  <c r="Q20" i="87"/>
  <c r="Q21" i="87"/>
  <c r="Q29" i="87"/>
  <c r="Q31" i="87"/>
  <c r="Q32" i="87"/>
  <c r="AT7" i="89"/>
  <c r="AU7" i="89"/>
  <c r="AV7" i="89"/>
  <c r="AT8" i="89"/>
  <c r="AU8" i="89"/>
  <c r="AV8" i="89"/>
  <c r="AT9" i="89"/>
  <c r="AU9" i="89"/>
  <c r="AW9" i="89" s="1"/>
  <c r="AT10" i="89"/>
  <c r="AU10" i="89"/>
  <c r="AT11" i="89"/>
  <c r="AU11" i="89"/>
  <c r="AT12" i="89"/>
  <c r="AU12" i="89"/>
  <c r="AT13" i="89"/>
  <c r="AU13" i="89"/>
  <c r="AT14" i="89"/>
  <c r="AU14" i="89"/>
  <c r="AT15" i="89"/>
  <c r="AU15" i="89"/>
  <c r="AT16" i="89"/>
  <c r="AU16" i="89"/>
  <c r="AT17" i="89"/>
  <c r="AU17" i="89"/>
  <c r="AT18" i="89"/>
  <c r="AU18" i="89"/>
  <c r="AT19" i="89"/>
  <c r="AU19" i="89"/>
  <c r="AT20" i="89"/>
  <c r="AT21" i="89"/>
  <c r="AT22" i="89"/>
  <c r="AT23" i="89"/>
  <c r="AD20" i="89"/>
  <c r="AD21" i="89"/>
  <c r="AD22" i="89"/>
  <c r="AD23" i="89"/>
  <c r="M20" i="89"/>
  <c r="M21" i="89"/>
  <c r="M22" i="89"/>
  <c r="M23" i="89"/>
  <c r="AD42" i="89"/>
  <c r="AE42" i="89"/>
  <c r="AD43" i="89"/>
  <c r="AE43" i="89"/>
  <c r="AD44" i="89"/>
  <c r="AT44" i="89" s="1"/>
  <c r="AE44" i="89"/>
  <c r="AD45" i="89"/>
  <c r="AT45" i="89" s="1"/>
  <c r="AE45" i="89"/>
  <c r="AV29" i="89"/>
  <c r="AV30" i="89"/>
  <c r="AV41" i="89"/>
  <c r="AV45" i="89"/>
  <c r="AT29" i="89"/>
  <c r="AU29" i="89"/>
  <c r="AT30" i="89"/>
  <c r="AU30" i="89"/>
  <c r="AT31" i="89"/>
  <c r="AU31" i="89"/>
  <c r="AW31" i="89" s="1"/>
  <c r="AT32" i="89"/>
  <c r="AU32" i="89"/>
  <c r="AT33" i="89"/>
  <c r="AU33" i="89"/>
  <c r="AT34" i="89"/>
  <c r="AU34" i="89"/>
  <c r="AT35" i="89"/>
  <c r="AU35" i="89"/>
  <c r="AT36" i="89"/>
  <c r="AU36" i="89"/>
  <c r="AT37" i="89"/>
  <c r="AU37" i="89"/>
  <c r="AT38" i="89"/>
  <c r="AU38" i="89"/>
  <c r="AT39" i="89"/>
  <c r="AU39" i="89"/>
  <c r="AT40" i="89"/>
  <c r="AU40" i="89"/>
  <c r="AT41" i="89"/>
  <c r="AT42" i="89"/>
  <c r="AT43" i="89"/>
  <c r="AT51" i="89"/>
  <c r="AU51" i="89"/>
  <c r="AV51" i="89"/>
  <c r="AT52" i="89"/>
  <c r="AU52" i="89"/>
  <c r="AV52" i="89"/>
  <c r="AT53" i="89"/>
  <c r="AU53" i="89"/>
  <c r="AW53" i="89" s="1"/>
  <c r="AT54" i="89"/>
  <c r="AU54" i="89"/>
  <c r="AT55" i="89"/>
  <c r="AU55" i="89"/>
  <c r="AT56" i="89"/>
  <c r="AU56" i="89"/>
  <c r="AT57" i="89"/>
  <c r="AU57" i="89"/>
  <c r="AT58" i="89"/>
  <c r="AU58" i="89"/>
  <c r="AT59" i="89"/>
  <c r="AU59" i="89"/>
  <c r="AT60" i="89"/>
  <c r="AU60" i="89"/>
  <c r="AT61" i="89"/>
  <c r="AU61" i="89"/>
  <c r="AV61" i="89"/>
  <c r="AT62" i="89"/>
  <c r="AU62" i="89"/>
  <c r="AV62" i="89"/>
  <c r="AT63" i="89"/>
  <c r="AU63" i="89"/>
  <c r="AT64" i="89"/>
  <c r="AT65" i="89"/>
  <c r="AT66" i="89"/>
  <c r="AT67" i="89"/>
  <c r="AV67" i="89"/>
  <c r="AD64" i="89"/>
  <c r="AD65" i="89"/>
  <c r="AD66" i="89"/>
  <c r="AD67" i="89"/>
  <c r="M64" i="89"/>
  <c r="M65" i="89"/>
  <c r="M66" i="89"/>
  <c r="M67" i="89"/>
  <c r="M42" i="89"/>
  <c r="M43" i="89"/>
  <c r="M44" i="89"/>
  <c r="M45" i="89"/>
  <c r="M64" i="88"/>
  <c r="M65" i="88"/>
  <c r="M66" i="88"/>
  <c r="M67" i="88"/>
  <c r="M42" i="88"/>
  <c r="N42" i="88"/>
  <c r="M43" i="88"/>
  <c r="N43" i="88"/>
  <c r="M44" i="88"/>
  <c r="N44" i="88"/>
  <c r="M45" i="88"/>
  <c r="AT45" i="88" s="1"/>
  <c r="N45" i="88"/>
  <c r="AT29" i="88"/>
  <c r="AT30" i="88"/>
  <c r="AT31" i="88"/>
  <c r="AT32" i="88"/>
  <c r="AT33" i="88"/>
  <c r="AT34" i="88"/>
  <c r="AT35" i="88"/>
  <c r="AT36" i="88"/>
  <c r="AT37" i="88"/>
  <c r="AT38" i="88"/>
  <c r="AT39" i="88"/>
  <c r="AT40" i="88"/>
  <c r="AT42" i="88"/>
  <c r="AT43" i="88"/>
  <c r="AT44" i="88"/>
  <c r="M20" i="88"/>
  <c r="M21" i="88"/>
  <c r="M22" i="88"/>
  <c r="M23" i="88"/>
  <c r="AT20" i="88"/>
  <c r="AT21" i="88"/>
  <c r="AT22" i="88"/>
  <c r="AT23" i="88"/>
  <c r="AT7" i="88"/>
  <c r="AU7" i="88"/>
  <c r="AT8" i="88"/>
  <c r="AU8" i="88"/>
  <c r="AT9" i="88"/>
  <c r="AU9" i="88"/>
  <c r="AW9" i="88" s="1"/>
  <c r="AT10" i="88"/>
  <c r="AU10" i="88"/>
  <c r="AT11" i="88"/>
  <c r="AU11" i="88"/>
  <c r="AT12" i="88"/>
  <c r="AU12" i="88"/>
  <c r="AT13" i="88"/>
  <c r="AU13" i="88"/>
  <c r="AT14" i="88"/>
  <c r="AU14" i="88"/>
  <c r="AT15" i="88"/>
  <c r="AU15" i="88"/>
  <c r="AT16" i="88"/>
  <c r="AU16" i="88"/>
  <c r="AT17" i="88"/>
  <c r="AU17" i="88"/>
  <c r="AT18" i="88"/>
  <c r="AU18" i="88"/>
  <c r="AD20" i="88"/>
  <c r="AD21" i="88"/>
  <c r="AD22" i="88"/>
  <c r="AD23" i="88"/>
  <c r="AD42" i="88"/>
  <c r="AE42" i="88"/>
  <c r="AD43" i="88"/>
  <c r="AE43" i="88"/>
  <c r="AD44" i="88"/>
  <c r="AE44" i="88"/>
  <c r="AD45" i="88"/>
  <c r="AE45" i="88"/>
  <c r="AD64" i="88"/>
  <c r="AD65" i="88"/>
  <c r="AD66" i="88"/>
  <c r="AD67" i="88"/>
  <c r="J39" i="83"/>
  <c r="J40" i="83"/>
  <c r="J41" i="83"/>
  <c r="J42" i="83"/>
  <c r="J43" i="83"/>
  <c r="J44" i="83"/>
  <c r="J45" i="83"/>
  <c r="J46" i="83"/>
  <c r="J47" i="83"/>
  <c r="J48" i="83"/>
  <c r="J49" i="83"/>
  <c r="J50" i="83"/>
  <c r="J51" i="83"/>
  <c r="J52" i="83"/>
  <c r="J53" i="83"/>
  <c r="J54" i="83"/>
  <c r="J55" i="83"/>
  <c r="J56" i="83"/>
  <c r="J57" i="83"/>
  <c r="J58" i="83"/>
  <c r="J59" i="83"/>
  <c r="J60" i="83"/>
  <c r="D50" i="2"/>
  <c r="C50" i="2"/>
  <c r="B66" i="46"/>
  <c r="AV7" i="88"/>
  <c r="AV8" i="88"/>
  <c r="N37" i="36"/>
  <c r="P59" i="90"/>
  <c r="O59" i="90"/>
  <c r="M59" i="90"/>
  <c r="G59" i="90"/>
  <c r="P58" i="90"/>
  <c r="O58" i="90"/>
  <c r="M58" i="90"/>
  <c r="G58" i="90"/>
  <c r="P57" i="90"/>
  <c r="O57" i="90"/>
  <c r="M57" i="90"/>
  <c r="G57" i="90"/>
  <c r="P56" i="90"/>
  <c r="O56" i="90"/>
  <c r="M56" i="90"/>
  <c r="G56" i="90"/>
  <c r="P55" i="90"/>
  <c r="O55" i="90"/>
  <c r="M55" i="90"/>
  <c r="G55" i="90"/>
  <c r="P54" i="90"/>
  <c r="O54" i="90"/>
  <c r="M54" i="90"/>
  <c r="G54" i="90"/>
  <c r="J53" i="90"/>
  <c r="I53" i="90"/>
  <c r="D53" i="90"/>
  <c r="C53" i="90"/>
  <c r="P52" i="90"/>
  <c r="O52" i="90"/>
  <c r="M52" i="90"/>
  <c r="G52" i="90"/>
  <c r="P51" i="90"/>
  <c r="O51" i="90"/>
  <c r="M51" i="90"/>
  <c r="G51" i="90"/>
  <c r="J50" i="90"/>
  <c r="I50" i="90"/>
  <c r="D50" i="90"/>
  <c r="C50" i="90"/>
  <c r="P49" i="90"/>
  <c r="O49" i="90"/>
  <c r="M49" i="90"/>
  <c r="G49" i="90"/>
  <c r="P48" i="90"/>
  <c r="O48" i="90"/>
  <c r="M48" i="90"/>
  <c r="G48" i="90"/>
  <c r="J47" i="90"/>
  <c r="I47" i="90"/>
  <c r="D47" i="90"/>
  <c r="C47" i="90"/>
  <c r="J46" i="90"/>
  <c r="I46" i="90"/>
  <c r="D46" i="90"/>
  <c r="C46" i="90"/>
  <c r="O45" i="90"/>
  <c r="I45" i="90"/>
  <c r="C45" i="90"/>
  <c r="P39" i="90"/>
  <c r="O39" i="90"/>
  <c r="M39" i="90"/>
  <c r="G39" i="90"/>
  <c r="P38" i="90"/>
  <c r="O38" i="90"/>
  <c r="M38" i="90"/>
  <c r="G38" i="90"/>
  <c r="P37" i="90"/>
  <c r="O37" i="90"/>
  <c r="M37" i="90"/>
  <c r="G37" i="90"/>
  <c r="P36" i="90"/>
  <c r="O36" i="90"/>
  <c r="M36" i="90"/>
  <c r="G36" i="90"/>
  <c r="P35" i="90"/>
  <c r="O35" i="90"/>
  <c r="M35" i="90"/>
  <c r="G35" i="90"/>
  <c r="P34" i="90"/>
  <c r="O34" i="90"/>
  <c r="M34" i="90"/>
  <c r="G34" i="90"/>
  <c r="J33" i="90"/>
  <c r="I33" i="90"/>
  <c r="D33" i="90"/>
  <c r="C33" i="90"/>
  <c r="P32" i="90"/>
  <c r="O32" i="90"/>
  <c r="M32" i="90"/>
  <c r="G32" i="90"/>
  <c r="P31" i="90"/>
  <c r="O31" i="90"/>
  <c r="M31" i="90"/>
  <c r="G31" i="90"/>
  <c r="J30" i="90"/>
  <c r="I30" i="90"/>
  <c r="D30" i="90"/>
  <c r="C30" i="90"/>
  <c r="P29" i="90"/>
  <c r="O29" i="90"/>
  <c r="M29" i="90"/>
  <c r="G29" i="90"/>
  <c r="P28" i="90"/>
  <c r="O28" i="90"/>
  <c r="M28" i="90"/>
  <c r="G28" i="90"/>
  <c r="J27" i="90"/>
  <c r="I27" i="90"/>
  <c r="D27" i="90"/>
  <c r="C27" i="90"/>
  <c r="P26" i="90"/>
  <c r="P46" i="90" s="1"/>
  <c r="O26" i="90"/>
  <c r="O46" i="90" s="1"/>
  <c r="L26" i="90"/>
  <c r="K26" i="90"/>
  <c r="J26" i="90"/>
  <c r="I26" i="90"/>
  <c r="F26" i="90"/>
  <c r="E26" i="90"/>
  <c r="D26" i="90"/>
  <c r="L46" i="90" s="1"/>
  <c r="C26" i="90"/>
  <c r="K46" i="90" s="1"/>
  <c r="Q25" i="90"/>
  <c r="Q45" i="90" s="1"/>
  <c r="O25" i="90"/>
  <c r="M25" i="90"/>
  <c r="K25" i="90"/>
  <c r="I25" i="90"/>
  <c r="G25" i="90"/>
  <c r="G45" i="90" s="1"/>
  <c r="M45" i="90" s="1"/>
  <c r="E25" i="90"/>
  <c r="C25" i="90"/>
  <c r="K45" i="90" s="1"/>
  <c r="P19" i="90"/>
  <c r="O19" i="90"/>
  <c r="M19" i="90"/>
  <c r="G19" i="90"/>
  <c r="P18" i="90"/>
  <c r="O18" i="90"/>
  <c r="M18" i="90"/>
  <c r="G18" i="90"/>
  <c r="P17" i="90"/>
  <c r="O17" i="90"/>
  <c r="M17" i="90"/>
  <c r="G17" i="90"/>
  <c r="P16" i="90"/>
  <c r="O16" i="90"/>
  <c r="M16" i="90"/>
  <c r="G16" i="90"/>
  <c r="P15" i="90"/>
  <c r="O15" i="90"/>
  <c r="M15" i="90"/>
  <c r="G15" i="90"/>
  <c r="P14" i="90"/>
  <c r="O14" i="90"/>
  <c r="M14" i="90"/>
  <c r="G14" i="90"/>
  <c r="J13" i="90"/>
  <c r="I13" i="90"/>
  <c r="D13" i="90"/>
  <c r="C13" i="90"/>
  <c r="P12" i="90"/>
  <c r="O12" i="90"/>
  <c r="M12" i="90"/>
  <c r="G12" i="90"/>
  <c r="P11" i="90"/>
  <c r="O11" i="90"/>
  <c r="M11" i="90"/>
  <c r="G11" i="90"/>
  <c r="J10" i="90"/>
  <c r="I10" i="90"/>
  <c r="D10" i="90"/>
  <c r="C10" i="90"/>
  <c r="P9" i="90"/>
  <c r="O9" i="90"/>
  <c r="M9" i="90"/>
  <c r="G9" i="90"/>
  <c r="P8" i="90"/>
  <c r="O8" i="90"/>
  <c r="M8" i="90"/>
  <c r="G8" i="90"/>
  <c r="J7" i="90"/>
  <c r="I7" i="90"/>
  <c r="D7" i="90"/>
  <c r="C7" i="90"/>
  <c r="P6" i="90"/>
  <c r="O6" i="90"/>
  <c r="L6" i="90"/>
  <c r="J6" i="90"/>
  <c r="I6" i="90"/>
  <c r="F6" i="90"/>
  <c r="E6" i="90"/>
  <c r="K6" i="90" s="1"/>
  <c r="Q5" i="90"/>
  <c r="O5" i="90"/>
  <c r="M5" i="90"/>
  <c r="K5" i="90"/>
  <c r="I5" i="90"/>
  <c r="E5" i="90"/>
  <c r="V32" i="87"/>
  <c r="U32" i="87"/>
  <c r="V31" i="87"/>
  <c r="V29" i="87"/>
  <c r="V26" i="87"/>
  <c r="U26" i="87"/>
  <c r="V23" i="87"/>
  <c r="U23" i="87"/>
  <c r="V21" i="87"/>
  <c r="U21" i="87"/>
  <c r="V20" i="87"/>
  <c r="V18" i="87"/>
  <c r="V15" i="87"/>
  <c r="U15" i="87"/>
  <c r="V12" i="87"/>
  <c r="U12" i="87"/>
  <c r="V10" i="87"/>
  <c r="U10" i="87"/>
  <c r="V9" i="87"/>
  <c r="V7" i="87"/>
  <c r="Q39" i="90" l="1"/>
  <c r="M33" i="90"/>
  <c r="C40" i="90"/>
  <c r="E32" i="90" s="1"/>
  <c r="Q29" i="90"/>
  <c r="AU41" i="89"/>
  <c r="C60" i="90"/>
  <c r="E54" i="90" s="1"/>
  <c r="G33" i="90"/>
  <c r="G27" i="90"/>
  <c r="M13" i="90"/>
  <c r="J20" i="90"/>
  <c r="L16" i="90" s="1"/>
  <c r="Q12" i="90"/>
  <c r="Q17" i="90"/>
  <c r="Q15" i="90"/>
  <c r="Q18" i="90"/>
  <c r="Q9" i="90"/>
  <c r="AV63" i="89"/>
  <c r="AU19" i="88"/>
  <c r="M50" i="90"/>
  <c r="Q54" i="90"/>
  <c r="Q58" i="90"/>
  <c r="Q56" i="90"/>
  <c r="Q57" i="90"/>
  <c r="J40" i="90"/>
  <c r="L29" i="90" s="1"/>
  <c r="O33" i="90"/>
  <c r="Q32" i="90"/>
  <c r="Q35" i="90"/>
  <c r="P10" i="90"/>
  <c r="M10" i="90"/>
  <c r="G7" i="90"/>
  <c r="V33" i="87"/>
  <c r="V22" i="87"/>
  <c r="AV19" i="89"/>
  <c r="M53" i="90"/>
  <c r="Q51" i="90"/>
  <c r="Q49" i="90"/>
  <c r="Q38" i="90"/>
  <c r="Q34" i="90"/>
  <c r="Q37" i="90"/>
  <c r="Q36" i="90"/>
  <c r="I40" i="90"/>
  <c r="K36" i="90" s="1"/>
  <c r="M30" i="90"/>
  <c r="Q28" i="90"/>
  <c r="Q31" i="90"/>
  <c r="P27" i="90"/>
  <c r="Q16" i="90"/>
  <c r="I20" i="90"/>
  <c r="K13" i="90" s="1"/>
  <c r="Q8" i="90"/>
  <c r="O7" i="90"/>
  <c r="G13" i="90"/>
  <c r="Q19" i="90"/>
  <c r="C20" i="90"/>
  <c r="E11" i="90" s="1"/>
  <c r="Q14" i="90"/>
  <c r="Q11" i="90"/>
  <c r="P7" i="90"/>
  <c r="I60" i="90"/>
  <c r="K58" i="90" s="1"/>
  <c r="O53" i="90"/>
  <c r="J60" i="90"/>
  <c r="L53" i="90" s="1"/>
  <c r="Q48" i="90"/>
  <c r="O47" i="90"/>
  <c r="Q59" i="90"/>
  <c r="G53" i="90"/>
  <c r="Q55" i="90"/>
  <c r="Q52" i="90"/>
  <c r="P47" i="90"/>
  <c r="G47" i="90"/>
  <c r="E27" i="90"/>
  <c r="E36" i="90"/>
  <c r="E35" i="90"/>
  <c r="E31" i="90"/>
  <c r="E34" i="90"/>
  <c r="E38" i="90"/>
  <c r="E29" i="90"/>
  <c r="E33" i="90"/>
  <c r="E46" i="90"/>
  <c r="M7" i="90"/>
  <c r="O10" i="90"/>
  <c r="P13" i="90"/>
  <c r="M27" i="90"/>
  <c r="L28" i="90"/>
  <c r="O30" i="90"/>
  <c r="P33" i="90"/>
  <c r="F46" i="90"/>
  <c r="M47" i="90"/>
  <c r="O50" i="90"/>
  <c r="P53" i="90"/>
  <c r="D20" i="90"/>
  <c r="F13" i="90" s="1"/>
  <c r="P30" i="90"/>
  <c r="Q30" i="90" s="1"/>
  <c r="P50" i="90"/>
  <c r="L34" i="90"/>
  <c r="O13" i="90"/>
  <c r="L27" i="90"/>
  <c r="L31" i="90"/>
  <c r="O27" i="90"/>
  <c r="D40" i="90"/>
  <c r="D60" i="90"/>
  <c r="G10" i="90"/>
  <c r="G30" i="90"/>
  <c r="L38" i="90"/>
  <c r="G50" i="90"/>
  <c r="L37" i="90"/>
  <c r="E45" i="90"/>
  <c r="V11" i="87"/>
  <c r="AF67" i="89"/>
  <c r="AG52" i="88"/>
  <c r="AG53" i="88"/>
  <c r="AG54" i="88"/>
  <c r="AG55" i="88"/>
  <c r="AG56" i="88"/>
  <c r="AG57" i="88"/>
  <c r="AG58" i="88"/>
  <c r="AG59" i="88"/>
  <c r="AG60" i="88"/>
  <c r="AG61" i="88"/>
  <c r="AG62" i="88"/>
  <c r="AG51" i="88"/>
  <c r="AG30" i="88"/>
  <c r="AG31" i="88"/>
  <c r="AG32" i="88"/>
  <c r="AG33" i="88"/>
  <c r="AG34" i="88"/>
  <c r="AG35" i="88"/>
  <c r="AG36" i="88"/>
  <c r="AG37" i="88"/>
  <c r="AG38" i="88"/>
  <c r="AG39" i="88"/>
  <c r="AG40" i="88"/>
  <c r="AG29" i="88"/>
  <c r="J79" i="70"/>
  <c r="K79" i="70"/>
  <c r="J80" i="70"/>
  <c r="K80" i="70"/>
  <c r="J81" i="70"/>
  <c r="K81" i="70"/>
  <c r="J82" i="70"/>
  <c r="K82" i="70"/>
  <c r="J83" i="70"/>
  <c r="K83" i="70"/>
  <c r="J84" i="70"/>
  <c r="K84" i="70"/>
  <c r="J85" i="70"/>
  <c r="K85" i="70"/>
  <c r="J86" i="70"/>
  <c r="K86" i="70"/>
  <c r="J87" i="70"/>
  <c r="K87" i="70"/>
  <c r="J88" i="70"/>
  <c r="K88" i="70"/>
  <c r="J89" i="70"/>
  <c r="K89" i="70"/>
  <c r="J90" i="70"/>
  <c r="K90" i="70"/>
  <c r="D79" i="70"/>
  <c r="E79" i="70"/>
  <c r="D80" i="70"/>
  <c r="E80" i="70"/>
  <c r="D81" i="70"/>
  <c r="E81" i="70"/>
  <c r="D82" i="70"/>
  <c r="E82" i="70"/>
  <c r="D83" i="70"/>
  <c r="E83" i="70"/>
  <c r="D84" i="70"/>
  <c r="E84" i="70"/>
  <c r="D85" i="70"/>
  <c r="E85" i="70"/>
  <c r="D86" i="70"/>
  <c r="E86" i="70"/>
  <c r="D87" i="70"/>
  <c r="E87" i="70"/>
  <c r="D88" i="70"/>
  <c r="E88" i="70"/>
  <c r="D89" i="70"/>
  <c r="E89" i="70"/>
  <c r="D90" i="70"/>
  <c r="E90" i="70"/>
  <c r="D91" i="70"/>
  <c r="E91" i="70"/>
  <c r="J56" i="70"/>
  <c r="K56" i="70"/>
  <c r="L56" i="70"/>
  <c r="N56" i="70"/>
  <c r="O56" i="70"/>
  <c r="D56" i="70"/>
  <c r="E56" i="70"/>
  <c r="F56" i="70"/>
  <c r="D57" i="70"/>
  <c r="E57" i="70"/>
  <c r="F57" i="70"/>
  <c r="B61" i="70"/>
  <c r="C61" i="70"/>
  <c r="N48" i="70"/>
  <c r="O48" i="70"/>
  <c r="N49" i="70"/>
  <c r="O49" i="70"/>
  <c r="N50" i="70"/>
  <c r="O50" i="70"/>
  <c r="N51" i="70"/>
  <c r="O51" i="70"/>
  <c r="J48" i="70"/>
  <c r="K48" i="70"/>
  <c r="L48" i="70"/>
  <c r="J49" i="70"/>
  <c r="K49" i="70"/>
  <c r="L49" i="70"/>
  <c r="J50" i="70"/>
  <c r="K50" i="70"/>
  <c r="L50" i="70"/>
  <c r="J51" i="70"/>
  <c r="K51" i="70"/>
  <c r="L51" i="70"/>
  <c r="J52" i="70"/>
  <c r="K52" i="70"/>
  <c r="L52" i="70"/>
  <c r="D48" i="70"/>
  <c r="E48" i="70"/>
  <c r="F48" i="70"/>
  <c r="D49" i="70"/>
  <c r="E49" i="70"/>
  <c r="F49" i="70"/>
  <c r="D50" i="70"/>
  <c r="E50" i="70"/>
  <c r="F50" i="70"/>
  <c r="D51" i="70"/>
  <c r="E51" i="70"/>
  <c r="F51" i="70"/>
  <c r="D52" i="70"/>
  <c r="E52" i="70"/>
  <c r="F52" i="70"/>
  <c r="B61" i="46"/>
  <c r="C61" i="46"/>
  <c r="I32" i="36"/>
  <c r="H32" i="36"/>
  <c r="C95" i="86"/>
  <c r="B95" i="86"/>
  <c r="E59" i="90" l="1"/>
  <c r="E57" i="90"/>
  <c r="E51" i="90"/>
  <c r="E53" i="90"/>
  <c r="E55" i="90"/>
  <c r="E47" i="90"/>
  <c r="E48" i="90"/>
  <c r="E49" i="90"/>
  <c r="E52" i="90"/>
  <c r="E50" i="90"/>
  <c r="E58" i="90"/>
  <c r="E56" i="90"/>
  <c r="L30" i="90"/>
  <c r="L32" i="90"/>
  <c r="L39" i="90"/>
  <c r="L35" i="90"/>
  <c r="E30" i="90"/>
  <c r="E40" i="90"/>
  <c r="E37" i="90"/>
  <c r="E28" i="90"/>
  <c r="E39" i="90"/>
  <c r="L18" i="90"/>
  <c r="Q47" i="90"/>
  <c r="L36" i="90"/>
  <c r="P40" i="90"/>
  <c r="Q33" i="90"/>
  <c r="L11" i="90"/>
  <c r="L12" i="90"/>
  <c r="L17" i="90"/>
  <c r="L15" i="90"/>
  <c r="L7" i="90"/>
  <c r="L10" i="90"/>
  <c r="L19" i="90"/>
  <c r="L14" i="90"/>
  <c r="L8" i="90"/>
  <c r="L13" i="90"/>
  <c r="L9" i="90"/>
  <c r="Q10" i="90"/>
  <c r="L56" i="90"/>
  <c r="L57" i="90"/>
  <c r="L58" i="90"/>
  <c r="L33" i="90"/>
  <c r="Q27" i="90"/>
  <c r="K17" i="90"/>
  <c r="K7" i="90"/>
  <c r="K10" i="90"/>
  <c r="K15" i="90"/>
  <c r="L50" i="90"/>
  <c r="L49" i="90"/>
  <c r="L52" i="90"/>
  <c r="L59" i="90"/>
  <c r="L47" i="90"/>
  <c r="K39" i="90"/>
  <c r="K35" i="90"/>
  <c r="K37" i="90"/>
  <c r="M40" i="90"/>
  <c r="K34" i="90"/>
  <c r="K31" i="90"/>
  <c r="K38" i="90"/>
  <c r="K32" i="90"/>
  <c r="K29" i="90"/>
  <c r="K30" i="90"/>
  <c r="K19" i="90"/>
  <c r="K16" i="90"/>
  <c r="K18" i="90"/>
  <c r="K11" i="90"/>
  <c r="K12" i="90"/>
  <c r="E13" i="90"/>
  <c r="E8" i="90"/>
  <c r="E12" i="90"/>
  <c r="O20" i="90"/>
  <c r="E7" i="90"/>
  <c r="E9" i="90"/>
  <c r="E16" i="90"/>
  <c r="E17" i="90"/>
  <c r="E19" i="90"/>
  <c r="E14" i="90"/>
  <c r="Q7" i="90"/>
  <c r="E18" i="90"/>
  <c r="E15" i="90"/>
  <c r="E10" i="90"/>
  <c r="K53" i="90"/>
  <c r="K54" i="90"/>
  <c r="K47" i="90"/>
  <c r="K57" i="90"/>
  <c r="K56" i="90"/>
  <c r="K50" i="90"/>
  <c r="M60" i="90"/>
  <c r="K52" i="90"/>
  <c r="O60" i="90"/>
  <c r="K48" i="90"/>
  <c r="K51" i="90"/>
  <c r="K55" i="90"/>
  <c r="K59" i="90"/>
  <c r="K49" i="90"/>
  <c r="Q53" i="90"/>
  <c r="K33" i="90"/>
  <c r="O40" i="90"/>
  <c r="K27" i="90"/>
  <c r="K28" i="90"/>
  <c r="F33" i="90"/>
  <c r="F30" i="90"/>
  <c r="K9" i="90"/>
  <c r="K8" i="90"/>
  <c r="M20" i="90"/>
  <c r="K14" i="90"/>
  <c r="P20" i="90"/>
  <c r="F10" i="90"/>
  <c r="F7" i="90"/>
  <c r="L48" i="90"/>
  <c r="L51" i="90"/>
  <c r="L54" i="90"/>
  <c r="L55" i="90"/>
  <c r="Q50" i="90"/>
  <c r="Q13" i="90"/>
  <c r="G60" i="90"/>
  <c r="F55" i="90"/>
  <c r="F51" i="90"/>
  <c r="F49" i="90"/>
  <c r="F56" i="90"/>
  <c r="F54" i="90"/>
  <c r="F57" i="90"/>
  <c r="F52" i="90"/>
  <c r="F59" i="90"/>
  <c r="F58" i="90"/>
  <c r="F48" i="90"/>
  <c r="F27" i="90"/>
  <c r="G20" i="90"/>
  <c r="F15" i="90"/>
  <c r="F11" i="90"/>
  <c r="F16" i="90"/>
  <c r="F14" i="90"/>
  <c r="F8" i="90"/>
  <c r="F18" i="90"/>
  <c r="F9" i="90"/>
  <c r="F12" i="90"/>
  <c r="F19" i="90"/>
  <c r="F17" i="90"/>
  <c r="G40" i="90"/>
  <c r="F35" i="90"/>
  <c r="F31" i="90"/>
  <c r="F37" i="90"/>
  <c r="F36" i="90"/>
  <c r="F40" i="90"/>
  <c r="F34" i="90"/>
  <c r="F28" i="90"/>
  <c r="F38" i="90"/>
  <c r="F29" i="90"/>
  <c r="F32" i="90"/>
  <c r="F39" i="90"/>
  <c r="F47" i="90"/>
  <c r="F53" i="90"/>
  <c r="L40" i="90"/>
  <c r="P60" i="90"/>
  <c r="F50" i="90"/>
  <c r="P56" i="70"/>
  <c r="P48" i="70"/>
  <c r="P50" i="70"/>
  <c r="P49" i="70"/>
  <c r="P51" i="70"/>
  <c r="J7" i="70"/>
  <c r="J8" i="70"/>
  <c r="J9" i="70"/>
  <c r="J10" i="70"/>
  <c r="J11" i="70"/>
  <c r="J12" i="70"/>
  <c r="J13" i="70"/>
  <c r="J14" i="70"/>
  <c r="J15" i="70"/>
  <c r="J16" i="70"/>
  <c r="J17" i="70"/>
  <c r="J18" i="70"/>
  <c r="J19" i="70"/>
  <c r="J20" i="70"/>
  <c r="J21" i="70"/>
  <c r="J22" i="70"/>
  <c r="J23" i="70"/>
  <c r="J24" i="70"/>
  <c r="J25" i="70"/>
  <c r="J26" i="70"/>
  <c r="J27" i="70"/>
  <c r="J28" i="70"/>
  <c r="J29" i="70"/>
  <c r="J30" i="70"/>
  <c r="J31" i="70"/>
  <c r="E60" i="90" l="1"/>
  <c r="Q40" i="90"/>
  <c r="L20" i="90"/>
  <c r="Q60" i="90"/>
  <c r="L60" i="90"/>
  <c r="E20" i="90"/>
  <c r="K60" i="90"/>
  <c r="K40" i="90"/>
  <c r="K20" i="90"/>
  <c r="Q20" i="90"/>
  <c r="F20" i="90"/>
  <c r="F60" i="90"/>
  <c r="J68" i="46"/>
  <c r="J69" i="46"/>
  <c r="J70" i="46"/>
  <c r="J71" i="46"/>
  <c r="J72" i="46"/>
  <c r="J73" i="46"/>
  <c r="J74" i="46"/>
  <c r="J75" i="46"/>
  <c r="J76" i="46"/>
  <c r="J77" i="46"/>
  <c r="J78" i="46"/>
  <c r="J79" i="46"/>
  <c r="J80" i="46"/>
  <c r="J81" i="46"/>
  <c r="J82" i="46"/>
  <c r="J83" i="46"/>
  <c r="J84" i="46"/>
  <c r="J85" i="46"/>
  <c r="J86" i="46"/>
  <c r="J87" i="46"/>
  <c r="J88" i="46"/>
  <c r="J89" i="46"/>
  <c r="J90" i="46"/>
  <c r="J91" i="46"/>
  <c r="J92" i="46"/>
  <c r="J93" i="46"/>
  <c r="J94" i="46"/>
  <c r="J39" i="46"/>
  <c r="J40" i="46"/>
  <c r="J41" i="46"/>
  <c r="J42" i="46"/>
  <c r="J43" i="46"/>
  <c r="J44" i="46"/>
  <c r="J45" i="46"/>
  <c r="J46" i="46"/>
  <c r="J47" i="46"/>
  <c r="J48" i="46"/>
  <c r="J49" i="46"/>
  <c r="J50" i="46"/>
  <c r="J51" i="46"/>
  <c r="J52" i="46"/>
  <c r="J53" i="46"/>
  <c r="J54" i="46"/>
  <c r="J55" i="46"/>
  <c r="J56" i="46"/>
  <c r="J57" i="46"/>
  <c r="J58" i="46"/>
  <c r="J59" i="46"/>
  <c r="J60" i="46"/>
  <c r="J7" i="46"/>
  <c r="J8" i="46"/>
  <c r="J9" i="46"/>
  <c r="J10" i="46"/>
  <c r="J11" i="46"/>
  <c r="J12" i="46"/>
  <c r="J13" i="46"/>
  <c r="J14" i="46"/>
  <c r="J15" i="46"/>
  <c r="J16" i="46"/>
  <c r="J17" i="46"/>
  <c r="J18" i="46"/>
  <c r="J19" i="46"/>
  <c r="J20" i="46"/>
  <c r="J21" i="46"/>
  <c r="J22" i="46"/>
  <c r="J23" i="46"/>
  <c r="J24" i="46"/>
  <c r="J25" i="46"/>
  <c r="J26" i="46"/>
  <c r="J27" i="46"/>
  <c r="J28" i="46"/>
  <c r="J29" i="46"/>
  <c r="J30" i="46"/>
  <c r="J31" i="46"/>
  <c r="J39" i="36"/>
  <c r="J40" i="36"/>
  <c r="J41" i="36"/>
  <c r="J42" i="36"/>
  <c r="J43" i="36"/>
  <c r="J44" i="36"/>
  <c r="J45" i="36"/>
  <c r="J46" i="36"/>
  <c r="J47" i="36"/>
  <c r="J48" i="36"/>
  <c r="J49" i="36"/>
  <c r="J50" i="36"/>
  <c r="J51" i="36"/>
  <c r="J52" i="36"/>
  <c r="J53" i="36"/>
  <c r="J54" i="36"/>
  <c r="J55" i="36"/>
  <c r="J56" i="36"/>
  <c r="J57" i="36"/>
  <c r="J58" i="36"/>
  <c r="J59" i="36"/>
  <c r="J60" i="36"/>
  <c r="D53" i="2" l="1"/>
  <c r="C53" i="2"/>
  <c r="C7" i="2" l="1"/>
  <c r="D7" i="2"/>
  <c r="C10" i="2"/>
  <c r="D10" i="2"/>
  <c r="O67" i="88"/>
  <c r="O42" i="88"/>
  <c r="AF42" i="88"/>
  <c r="B95" i="47"/>
  <c r="C95" i="47"/>
  <c r="N74" i="66"/>
  <c r="O74" i="66"/>
  <c r="N75" i="66"/>
  <c r="O75" i="66"/>
  <c r="L74" i="66"/>
  <c r="F74" i="66"/>
  <c r="N28" i="66"/>
  <c r="O28" i="66"/>
  <c r="L28" i="66"/>
  <c r="F28" i="66"/>
  <c r="AF66" i="89"/>
  <c r="O66" i="89"/>
  <c r="H95" i="47"/>
  <c r="I95" i="47"/>
  <c r="N73" i="66"/>
  <c r="O73" i="66"/>
  <c r="L73" i="66"/>
  <c r="F73" i="66"/>
  <c r="N25" i="66"/>
  <c r="O25" i="66"/>
  <c r="N26" i="66"/>
  <c r="O26" i="66"/>
  <c r="N27" i="66"/>
  <c r="O27" i="66"/>
  <c r="N29" i="66"/>
  <c r="O29" i="66"/>
  <c r="L25" i="66"/>
  <c r="F25" i="66"/>
  <c r="I61" i="48"/>
  <c r="H61" i="48"/>
  <c r="J7" i="81"/>
  <c r="J8" i="81"/>
  <c r="J9" i="81"/>
  <c r="J10" i="81"/>
  <c r="J11" i="81"/>
  <c r="J12" i="81"/>
  <c r="J13" i="81"/>
  <c r="J14" i="81"/>
  <c r="J15" i="81"/>
  <c r="J16" i="81"/>
  <c r="J17" i="81"/>
  <c r="J18" i="81"/>
  <c r="J19" i="81"/>
  <c r="J20" i="81"/>
  <c r="J21" i="81"/>
  <c r="J22" i="81"/>
  <c r="J23" i="81"/>
  <c r="J24" i="81"/>
  <c r="J25" i="81"/>
  <c r="J26" i="81"/>
  <c r="J27" i="81"/>
  <c r="J28" i="81"/>
  <c r="J29" i="81"/>
  <c r="J30" i="81"/>
  <c r="J31" i="81"/>
  <c r="N59" i="70"/>
  <c r="O59" i="70"/>
  <c r="N60" i="70"/>
  <c r="O60" i="70"/>
  <c r="L59" i="70"/>
  <c r="F59" i="70"/>
  <c r="B32" i="81"/>
  <c r="C32" i="81"/>
  <c r="H32" i="81"/>
  <c r="I32" i="81"/>
  <c r="B61" i="3"/>
  <c r="C61" i="3"/>
  <c r="N93" i="86"/>
  <c r="O93" i="86"/>
  <c r="O94" i="86"/>
  <c r="N67" i="88"/>
  <c r="I95" i="46"/>
  <c r="H95" i="46"/>
  <c r="I95" i="48"/>
  <c r="H95" i="48"/>
  <c r="F75" i="66"/>
  <c r="L75" i="66"/>
  <c r="N93" i="83"/>
  <c r="O93" i="83"/>
  <c r="N94" i="83"/>
  <c r="O94" i="83"/>
  <c r="L93" i="83"/>
  <c r="N59" i="83"/>
  <c r="O59" i="83"/>
  <c r="N60" i="83"/>
  <c r="O60" i="83"/>
  <c r="L59" i="83"/>
  <c r="L60" i="83"/>
  <c r="F59" i="83"/>
  <c r="J7" i="83"/>
  <c r="J8" i="83"/>
  <c r="J9" i="83"/>
  <c r="J10" i="83"/>
  <c r="J11" i="83"/>
  <c r="J12" i="83"/>
  <c r="J13" i="83"/>
  <c r="J14" i="83"/>
  <c r="J15" i="83"/>
  <c r="J16" i="83"/>
  <c r="J17" i="83"/>
  <c r="J18" i="83"/>
  <c r="J19" i="83"/>
  <c r="J20" i="83"/>
  <c r="J21" i="83"/>
  <c r="J22" i="83"/>
  <c r="J23" i="83"/>
  <c r="J24" i="83"/>
  <c r="J25" i="83"/>
  <c r="J26" i="83"/>
  <c r="J27" i="83"/>
  <c r="J28" i="83"/>
  <c r="J29" i="83"/>
  <c r="J30" i="83"/>
  <c r="J31" i="83"/>
  <c r="L58" i="70"/>
  <c r="N58" i="70"/>
  <c r="O58" i="70"/>
  <c r="F58" i="70"/>
  <c r="B32" i="70"/>
  <c r="C32" i="70"/>
  <c r="H32" i="70"/>
  <c r="I32" i="70"/>
  <c r="B32" i="66"/>
  <c r="C32" i="66"/>
  <c r="N58" i="47"/>
  <c r="O58" i="47"/>
  <c r="P58" i="47" s="1"/>
  <c r="L58" i="47"/>
  <c r="F58" i="47"/>
  <c r="P28" i="66" l="1"/>
  <c r="F95" i="47"/>
  <c r="AW62" i="89"/>
  <c r="AW61" i="89"/>
  <c r="AV45" i="88"/>
  <c r="P29" i="66"/>
  <c r="AV42" i="88"/>
  <c r="P75" i="66"/>
  <c r="P74" i="66"/>
  <c r="P25" i="66"/>
  <c r="P73" i="66"/>
  <c r="P60" i="70"/>
  <c r="P27" i="66"/>
  <c r="P26" i="66"/>
  <c r="P59" i="70"/>
  <c r="P58" i="70"/>
  <c r="P93" i="86"/>
  <c r="P60" i="83"/>
  <c r="P94" i="83"/>
  <c r="P93" i="83"/>
  <c r="P59" i="83"/>
  <c r="K68" i="46"/>
  <c r="L68" i="46"/>
  <c r="N68" i="46"/>
  <c r="O68" i="46"/>
  <c r="K69" i="46"/>
  <c r="L69" i="46"/>
  <c r="N69" i="46"/>
  <c r="O69" i="46"/>
  <c r="J68" i="81"/>
  <c r="J69" i="81"/>
  <c r="J70" i="81"/>
  <c r="J71" i="81"/>
  <c r="J72" i="81"/>
  <c r="J73" i="81"/>
  <c r="J74" i="81"/>
  <c r="J75" i="81"/>
  <c r="J76" i="81"/>
  <c r="J77" i="81"/>
  <c r="J78" i="81"/>
  <c r="J79" i="81"/>
  <c r="J80" i="81"/>
  <c r="J81" i="81"/>
  <c r="J82" i="81"/>
  <c r="J83" i="81"/>
  <c r="J84" i="81"/>
  <c r="J85" i="81"/>
  <c r="J86" i="81"/>
  <c r="J87" i="81"/>
  <c r="J88" i="81"/>
  <c r="J89" i="81"/>
  <c r="J90" i="81"/>
  <c r="J91" i="81"/>
  <c r="J92" i="81"/>
  <c r="J93" i="81"/>
  <c r="J94" i="81"/>
  <c r="J62" i="3"/>
  <c r="F26" i="66"/>
  <c r="F27" i="66"/>
  <c r="F29" i="66"/>
  <c r="F30" i="66"/>
  <c r="F53" i="66"/>
  <c r="F76" i="66"/>
  <c r="F77" i="66"/>
  <c r="F80" i="66"/>
  <c r="L76" i="66"/>
  <c r="N76" i="66"/>
  <c r="O76" i="66"/>
  <c r="L77" i="66"/>
  <c r="N77" i="66"/>
  <c r="O77" i="66"/>
  <c r="L80" i="66"/>
  <c r="N80" i="66"/>
  <c r="O80" i="66"/>
  <c r="L81" i="66"/>
  <c r="N81" i="66"/>
  <c r="O81" i="66"/>
  <c r="L82" i="66"/>
  <c r="N82" i="66"/>
  <c r="O82" i="66"/>
  <c r="L53" i="66"/>
  <c r="N53" i="66"/>
  <c r="O53" i="66"/>
  <c r="L26" i="66"/>
  <c r="L27" i="66"/>
  <c r="L29" i="66"/>
  <c r="L30" i="66"/>
  <c r="N30" i="66"/>
  <c r="O30" i="66"/>
  <c r="AV31" i="88"/>
  <c r="AV53" i="88"/>
  <c r="N57" i="83"/>
  <c r="O57" i="83"/>
  <c r="N58" i="83"/>
  <c r="O58" i="83"/>
  <c r="L57" i="83"/>
  <c r="F57" i="83"/>
  <c r="J39" i="70"/>
  <c r="J40" i="70"/>
  <c r="J41" i="70"/>
  <c r="J42" i="70"/>
  <c r="J43" i="70"/>
  <c r="J44" i="70"/>
  <c r="J45" i="70"/>
  <c r="J46" i="70"/>
  <c r="J47" i="70"/>
  <c r="J53" i="70"/>
  <c r="J54" i="70"/>
  <c r="J55" i="70"/>
  <c r="J57" i="70"/>
  <c r="J58" i="70"/>
  <c r="J59" i="70"/>
  <c r="N55" i="70"/>
  <c r="O55" i="70"/>
  <c r="L18" i="70"/>
  <c r="L19" i="70"/>
  <c r="N18" i="70"/>
  <c r="O18" i="70"/>
  <c r="N91" i="68"/>
  <c r="O91" i="68"/>
  <c r="N92" i="68"/>
  <c r="O92" i="68"/>
  <c r="N93" i="68"/>
  <c r="O93" i="68"/>
  <c r="N94" i="68"/>
  <c r="O94" i="68"/>
  <c r="L91" i="68"/>
  <c r="L92" i="68"/>
  <c r="L93" i="68"/>
  <c r="L94" i="68"/>
  <c r="F91" i="68"/>
  <c r="F92" i="68"/>
  <c r="F93" i="68"/>
  <c r="F94" i="68"/>
  <c r="N72" i="66"/>
  <c r="O72" i="66"/>
  <c r="L72" i="66"/>
  <c r="F72" i="66"/>
  <c r="F81" i="66"/>
  <c r="F82" i="66"/>
  <c r="N52" i="66"/>
  <c r="O52" i="66"/>
  <c r="L52" i="66"/>
  <c r="F52" i="66"/>
  <c r="N22" i="66"/>
  <c r="O22" i="66"/>
  <c r="N23" i="66"/>
  <c r="O23" i="66"/>
  <c r="N24" i="66"/>
  <c r="O24" i="66"/>
  <c r="L22" i="66"/>
  <c r="L23" i="66"/>
  <c r="L24" i="66"/>
  <c r="F22" i="66"/>
  <c r="F23" i="66"/>
  <c r="F24" i="66"/>
  <c r="N94" i="36"/>
  <c r="O94" i="36"/>
  <c r="L94" i="36"/>
  <c r="F94" i="36"/>
  <c r="A19" i="89"/>
  <c r="AV52" i="88"/>
  <c r="AV30" i="88"/>
  <c r="N55" i="83"/>
  <c r="O55" i="83"/>
  <c r="N56" i="83"/>
  <c r="O56" i="83"/>
  <c r="L55" i="83"/>
  <c r="K59" i="83"/>
  <c r="K60" i="83"/>
  <c r="I61" i="83"/>
  <c r="H61" i="83"/>
  <c r="D59" i="83"/>
  <c r="E59" i="83"/>
  <c r="C61" i="83"/>
  <c r="B61" i="83"/>
  <c r="F55" i="83"/>
  <c r="F56" i="83"/>
  <c r="F58" i="83"/>
  <c r="F60" i="83"/>
  <c r="N56" i="68"/>
  <c r="O56" i="68"/>
  <c r="L56" i="68"/>
  <c r="F56" i="68"/>
  <c r="N51" i="66"/>
  <c r="O51" i="66"/>
  <c r="L51" i="66"/>
  <c r="F51" i="66"/>
  <c r="N53" i="48"/>
  <c r="O53" i="48"/>
  <c r="L53" i="48"/>
  <c r="F53" i="48"/>
  <c r="N51" i="47"/>
  <c r="O51" i="47"/>
  <c r="L51" i="47"/>
  <c r="F51" i="47"/>
  <c r="N53" i="46"/>
  <c r="L53" i="46"/>
  <c r="F53" i="46"/>
  <c r="N53" i="81"/>
  <c r="O53" i="81"/>
  <c r="N54" i="81"/>
  <c r="O54" i="81"/>
  <c r="L53" i="81"/>
  <c r="L54" i="81"/>
  <c r="F53" i="81"/>
  <c r="F54" i="81"/>
  <c r="N55" i="36"/>
  <c r="O55" i="36"/>
  <c r="N56" i="36"/>
  <c r="O56" i="36"/>
  <c r="L55" i="36"/>
  <c r="L56" i="36"/>
  <c r="F55" i="36"/>
  <c r="N57" i="86"/>
  <c r="O57" i="86"/>
  <c r="L57" i="86"/>
  <c r="F57" i="86"/>
  <c r="N56" i="3"/>
  <c r="O56" i="3"/>
  <c r="L56" i="3"/>
  <c r="F56" i="3"/>
  <c r="P91" i="68" l="1"/>
  <c r="P56" i="68"/>
  <c r="P77" i="66"/>
  <c r="P92" i="68"/>
  <c r="P76" i="66"/>
  <c r="P68" i="46"/>
  <c r="P94" i="36"/>
  <c r="P82" i="66"/>
  <c r="P81" i="66"/>
  <c r="P69" i="46"/>
  <c r="P58" i="83"/>
  <c r="P80" i="66"/>
  <c r="P53" i="66"/>
  <c r="P30" i="66"/>
  <c r="P22" i="66"/>
  <c r="P51" i="47"/>
  <c r="P54" i="81"/>
  <c r="P52" i="66"/>
  <c r="P55" i="70"/>
  <c r="P89" i="86"/>
  <c r="P88" i="86"/>
  <c r="P94" i="68"/>
  <c r="P93" i="68"/>
  <c r="P72" i="66"/>
  <c r="P51" i="66"/>
  <c r="P53" i="48"/>
  <c r="P55" i="36"/>
  <c r="P53" i="81"/>
  <c r="P57" i="83"/>
  <c r="P24" i="66"/>
  <c r="P23" i="66"/>
  <c r="P18" i="70"/>
  <c r="P56" i="83"/>
  <c r="P57" i="86"/>
  <c r="P56" i="36"/>
  <c r="P56" i="3"/>
  <c r="P55" i="83"/>
  <c r="AO63" i="88"/>
  <c r="P63" i="88"/>
  <c r="AG41" i="88"/>
  <c r="AG19" i="88"/>
  <c r="AM19" i="88"/>
  <c r="P19" i="88"/>
  <c r="Q5" i="2"/>
  <c r="M5" i="2"/>
  <c r="AE67" i="89"/>
  <c r="AG67" i="89" s="1"/>
  <c r="AC67" i="89"/>
  <c r="AB67" i="89"/>
  <c r="AA67" i="89"/>
  <c r="Z67" i="89"/>
  <c r="Y67" i="89"/>
  <c r="X67" i="89"/>
  <c r="W67" i="89"/>
  <c r="V67" i="89"/>
  <c r="U67" i="89"/>
  <c r="T67" i="89"/>
  <c r="S67" i="89"/>
  <c r="O67" i="89"/>
  <c r="N67" i="89"/>
  <c r="L67" i="89"/>
  <c r="K67" i="89"/>
  <c r="J67" i="89"/>
  <c r="I67" i="89"/>
  <c r="H67" i="89"/>
  <c r="G67" i="89"/>
  <c r="F67" i="89"/>
  <c r="E67" i="89"/>
  <c r="D67" i="89"/>
  <c r="C67" i="89"/>
  <c r="B67" i="89"/>
  <c r="AE66" i="89"/>
  <c r="AG66" i="89" s="1"/>
  <c r="AC66" i="89"/>
  <c r="AB66" i="89"/>
  <c r="AA66" i="89"/>
  <c r="Z66" i="89"/>
  <c r="Y66" i="89"/>
  <c r="X66" i="89"/>
  <c r="W66" i="89"/>
  <c r="V66" i="89"/>
  <c r="U66" i="89"/>
  <c r="T66" i="89"/>
  <c r="S66" i="89"/>
  <c r="N66" i="89"/>
  <c r="L66" i="89"/>
  <c r="K66" i="89"/>
  <c r="J66" i="89"/>
  <c r="I66" i="89"/>
  <c r="H66" i="89"/>
  <c r="G66" i="89"/>
  <c r="F66" i="89"/>
  <c r="E66" i="89"/>
  <c r="D66" i="89"/>
  <c r="C66" i="89"/>
  <c r="B66" i="89"/>
  <c r="AE65" i="89"/>
  <c r="AC65" i="89"/>
  <c r="AB65" i="89"/>
  <c r="AA65" i="89"/>
  <c r="Z65" i="89"/>
  <c r="Y65" i="89"/>
  <c r="X65" i="89"/>
  <c r="W65" i="89"/>
  <c r="V65" i="89"/>
  <c r="U65" i="89"/>
  <c r="T65" i="89"/>
  <c r="S65" i="89"/>
  <c r="O65" i="89"/>
  <c r="N65" i="89"/>
  <c r="L65" i="89"/>
  <c r="K65" i="89"/>
  <c r="J65" i="89"/>
  <c r="I65" i="89"/>
  <c r="H65" i="89"/>
  <c r="G65" i="89"/>
  <c r="F65" i="89"/>
  <c r="E65" i="89"/>
  <c r="D65" i="89"/>
  <c r="C65" i="89"/>
  <c r="B65" i="89"/>
  <c r="AE64" i="89"/>
  <c r="AG64" i="89" s="1"/>
  <c r="AC64" i="89"/>
  <c r="AB64" i="89"/>
  <c r="AA64" i="89"/>
  <c r="Z64" i="89"/>
  <c r="Y64" i="89"/>
  <c r="X64" i="89"/>
  <c r="W64" i="89"/>
  <c r="V64" i="89"/>
  <c r="U64" i="89"/>
  <c r="T64" i="89"/>
  <c r="S64" i="89"/>
  <c r="N64" i="89"/>
  <c r="P64" i="89" s="1"/>
  <c r="L64" i="89"/>
  <c r="K64" i="89"/>
  <c r="J64" i="89"/>
  <c r="I64" i="89"/>
  <c r="H64" i="89"/>
  <c r="G64" i="89"/>
  <c r="F64" i="89"/>
  <c r="E64" i="89"/>
  <c r="D64" i="89"/>
  <c r="C64" i="89"/>
  <c r="B64" i="89"/>
  <c r="AO63" i="89"/>
  <c r="AS63" i="89"/>
  <c r="AR63" i="89"/>
  <c r="AQ63" i="89"/>
  <c r="AP63" i="89"/>
  <c r="AN63" i="89"/>
  <c r="AM63" i="89"/>
  <c r="AL63" i="89"/>
  <c r="AK63" i="89"/>
  <c r="AJ63" i="89"/>
  <c r="AI63" i="89"/>
  <c r="P63" i="89"/>
  <c r="AS62" i="89"/>
  <c r="AR62" i="89"/>
  <c r="AQ62" i="89"/>
  <c r="AP62" i="89"/>
  <c r="AO62" i="89"/>
  <c r="AN62" i="89"/>
  <c r="AM62" i="89"/>
  <c r="AL62" i="89"/>
  <c r="AK62" i="89"/>
  <c r="AJ62" i="89"/>
  <c r="AI62" i="89"/>
  <c r="AG62" i="89"/>
  <c r="P62" i="89"/>
  <c r="AS61" i="89"/>
  <c r="AR61" i="89"/>
  <c r="AQ61" i="89"/>
  <c r="AP61" i="89"/>
  <c r="AO61" i="89"/>
  <c r="AN61" i="89"/>
  <c r="AM61" i="89"/>
  <c r="AL61" i="89"/>
  <c r="AK61" i="89"/>
  <c r="AJ61" i="89"/>
  <c r="AI61" i="89"/>
  <c r="AG61" i="89"/>
  <c r="P61" i="89"/>
  <c r="AS60" i="89"/>
  <c r="AR60" i="89"/>
  <c r="AQ60" i="89"/>
  <c r="AP60" i="89"/>
  <c r="AO60" i="89"/>
  <c r="AN60" i="89"/>
  <c r="AM60" i="89"/>
  <c r="AL60" i="89"/>
  <c r="AK60" i="89"/>
  <c r="AJ60" i="89"/>
  <c r="AI60" i="89"/>
  <c r="AG60" i="89"/>
  <c r="P60" i="89"/>
  <c r="AS59" i="89"/>
  <c r="AR59" i="89"/>
  <c r="AQ59" i="89"/>
  <c r="AP59" i="89"/>
  <c r="AO59" i="89"/>
  <c r="AN59" i="89"/>
  <c r="AM59" i="89"/>
  <c r="AL59" i="89"/>
  <c r="AK59" i="89"/>
  <c r="AJ59" i="89"/>
  <c r="AI59" i="89"/>
  <c r="AG59" i="89"/>
  <c r="P59" i="89"/>
  <c r="AS58" i="89"/>
  <c r="AR58" i="89"/>
  <c r="AQ58" i="89"/>
  <c r="AP58" i="89"/>
  <c r="AO58" i="89"/>
  <c r="AN58" i="89"/>
  <c r="AM58" i="89"/>
  <c r="AL58" i="89"/>
  <c r="AK58" i="89"/>
  <c r="AJ58" i="89"/>
  <c r="AI58" i="89"/>
  <c r="AG58" i="89"/>
  <c r="P58" i="89"/>
  <c r="AS57" i="89"/>
  <c r="AR57" i="89"/>
  <c r="AQ57" i="89"/>
  <c r="AP57" i="89"/>
  <c r="AO57" i="89"/>
  <c r="AN57" i="89"/>
  <c r="AM57" i="89"/>
  <c r="AL57" i="89"/>
  <c r="AK57" i="89"/>
  <c r="AJ57" i="89"/>
  <c r="AI57" i="89"/>
  <c r="AG57" i="89"/>
  <c r="P57" i="89"/>
  <c r="AS56" i="89"/>
  <c r="AR56" i="89"/>
  <c r="AQ56" i="89"/>
  <c r="AP56" i="89"/>
  <c r="AO56" i="89"/>
  <c r="AN56" i="89"/>
  <c r="AM56" i="89"/>
  <c r="AL56" i="89"/>
  <c r="AK56" i="89"/>
  <c r="AJ56" i="89"/>
  <c r="AI56" i="89"/>
  <c r="AG56" i="89"/>
  <c r="P56" i="89"/>
  <c r="AS55" i="89"/>
  <c r="AR55" i="89"/>
  <c r="AQ55" i="89"/>
  <c r="AP55" i="89"/>
  <c r="AO55" i="89"/>
  <c r="AN55" i="89"/>
  <c r="AM55" i="89"/>
  <c r="AL55" i="89"/>
  <c r="AK55" i="89"/>
  <c r="AJ55" i="89"/>
  <c r="AI55" i="89"/>
  <c r="AG55" i="89"/>
  <c r="P55" i="89"/>
  <c r="AS54" i="89"/>
  <c r="AR54" i="89"/>
  <c r="AQ54" i="89"/>
  <c r="AP54" i="89"/>
  <c r="AO54" i="89"/>
  <c r="AN54" i="89"/>
  <c r="AM54" i="89"/>
  <c r="AL54" i="89"/>
  <c r="AK54" i="89"/>
  <c r="AJ54" i="89"/>
  <c r="AI54" i="89"/>
  <c r="AG54" i="89"/>
  <c r="P54" i="89"/>
  <c r="AS53" i="89"/>
  <c r="AR53" i="89"/>
  <c r="AQ53" i="89"/>
  <c r="AP53" i="89"/>
  <c r="AO53" i="89"/>
  <c r="AN53" i="89"/>
  <c r="AM53" i="89"/>
  <c r="AL53" i="89"/>
  <c r="AK53" i="89"/>
  <c r="AJ53" i="89"/>
  <c r="AI53" i="89"/>
  <c r="AG53" i="89"/>
  <c r="P53" i="89"/>
  <c r="AW52" i="89"/>
  <c r="AS52" i="89"/>
  <c r="AR52" i="89"/>
  <c r="AQ52" i="89"/>
  <c r="AP52" i="89"/>
  <c r="AO52" i="89"/>
  <c r="AN52" i="89"/>
  <c r="AM52" i="89"/>
  <c r="AL52" i="89"/>
  <c r="AK52" i="89"/>
  <c r="AJ52" i="89"/>
  <c r="AI52" i="89"/>
  <c r="AG52" i="89"/>
  <c r="P52" i="89"/>
  <c r="AS51" i="89"/>
  <c r="AR51" i="89"/>
  <c r="AQ51" i="89"/>
  <c r="AP51" i="89"/>
  <c r="AO51" i="89"/>
  <c r="AN51" i="89"/>
  <c r="AM51" i="89"/>
  <c r="AL51" i="89"/>
  <c r="AK51" i="89"/>
  <c r="AJ51" i="89"/>
  <c r="AI51" i="89"/>
  <c r="AG51" i="89"/>
  <c r="P51" i="89"/>
  <c r="AF45" i="89"/>
  <c r="AC45" i="89"/>
  <c r="AB45" i="89"/>
  <c r="AA45" i="89"/>
  <c r="Z45" i="89"/>
  <c r="Y45" i="89"/>
  <c r="X45" i="89"/>
  <c r="W45" i="89"/>
  <c r="V45" i="89"/>
  <c r="U45" i="89"/>
  <c r="T45" i="89"/>
  <c r="S45" i="89"/>
  <c r="O45" i="89"/>
  <c r="N45" i="89"/>
  <c r="AU45" i="89" s="1"/>
  <c r="L45" i="89"/>
  <c r="K45" i="89"/>
  <c r="J45" i="89"/>
  <c r="I45" i="89"/>
  <c r="H45" i="89"/>
  <c r="G45" i="89"/>
  <c r="F45" i="89"/>
  <c r="E45" i="89"/>
  <c r="D45" i="89"/>
  <c r="C45" i="89"/>
  <c r="B45" i="89"/>
  <c r="AF44" i="89"/>
  <c r="AC44" i="89"/>
  <c r="AB44" i="89"/>
  <c r="AA44" i="89"/>
  <c r="Z44" i="89"/>
  <c r="Y44" i="89"/>
  <c r="X44" i="89"/>
  <c r="W44" i="89"/>
  <c r="V44" i="89"/>
  <c r="U44" i="89"/>
  <c r="T44" i="89"/>
  <c r="S44" i="89"/>
  <c r="O44" i="89"/>
  <c r="N44" i="89"/>
  <c r="AU44" i="89" s="1"/>
  <c r="L44" i="89"/>
  <c r="K44" i="89"/>
  <c r="J44" i="89"/>
  <c r="I44" i="89"/>
  <c r="H44" i="89"/>
  <c r="G44" i="89"/>
  <c r="F44" i="89"/>
  <c r="E44" i="89"/>
  <c r="D44" i="89"/>
  <c r="C44" i="89"/>
  <c r="B44" i="89"/>
  <c r="AF43" i="89"/>
  <c r="AC43" i="89"/>
  <c r="AB43" i="89"/>
  <c r="AA43" i="89"/>
  <c r="Z43" i="89"/>
  <c r="Y43" i="89"/>
  <c r="X43" i="89"/>
  <c r="W43" i="89"/>
  <c r="V43" i="89"/>
  <c r="U43" i="89"/>
  <c r="T43" i="89"/>
  <c r="S43" i="89"/>
  <c r="O43" i="89"/>
  <c r="N43" i="89"/>
  <c r="AU43" i="89" s="1"/>
  <c r="L43" i="89"/>
  <c r="K43" i="89"/>
  <c r="J43" i="89"/>
  <c r="I43" i="89"/>
  <c r="H43" i="89"/>
  <c r="G43" i="89"/>
  <c r="F43" i="89"/>
  <c r="E43" i="89"/>
  <c r="D43" i="89"/>
  <c r="C43" i="89"/>
  <c r="B43" i="89"/>
  <c r="AF42" i="89"/>
  <c r="AC42" i="89"/>
  <c r="AB42" i="89"/>
  <c r="AA42" i="89"/>
  <c r="Z42" i="89"/>
  <c r="Y42" i="89"/>
  <c r="X42" i="89"/>
  <c r="W42" i="89"/>
  <c r="V42" i="89"/>
  <c r="U42" i="89"/>
  <c r="T42" i="89"/>
  <c r="S42" i="89"/>
  <c r="O42" i="89"/>
  <c r="AV42" i="89" s="1"/>
  <c r="AW42" i="89" s="1"/>
  <c r="N42" i="89"/>
  <c r="AU42" i="89" s="1"/>
  <c r="L42" i="89"/>
  <c r="K42" i="89"/>
  <c r="J42" i="89"/>
  <c r="I42" i="89"/>
  <c r="H42" i="89"/>
  <c r="G42" i="89"/>
  <c r="F42" i="89"/>
  <c r="E42" i="89"/>
  <c r="D42" i="89"/>
  <c r="C42" i="89"/>
  <c r="B42" i="89"/>
  <c r="AQ41" i="89"/>
  <c r="AI41" i="89"/>
  <c r="AG41" i="89"/>
  <c r="AS41" i="89"/>
  <c r="AR41" i="89"/>
  <c r="AO41" i="89"/>
  <c r="AN41" i="89"/>
  <c r="AM41" i="89"/>
  <c r="AK41" i="89"/>
  <c r="AJ41" i="89"/>
  <c r="P41" i="89"/>
  <c r="AP41" i="89"/>
  <c r="AL41" i="89"/>
  <c r="AS40" i="89"/>
  <c r="AR40" i="89"/>
  <c r="AQ40" i="89"/>
  <c r="AP40" i="89"/>
  <c r="AO40" i="89"/>
  <c r="AN40" i="89"/>
  <c r="AM40" i="89"/>
  <c r="AL40" i="89"/>
  <c r="AK40" i="89"/>
  <c r="AJ40" i="89"/>
  <c r="AI40" i="89"/>
  <c r="AG40" i="89"/>
  <c r="P40" i="89"/>
  <c r="AS39" i="89"/>
  <c r="AR39" i="89"/>
  <c r="AQ39" i="89"/>
  <c r="AP39" i="89"/>
  <c r="AO39" i="89"/>
  <c r="AN39" i="89"/>
  <c r="AM39" i="89"/>
  <c r="AL39" i="89"/>
  <c r="AK39" i="89"/>
  <c r="AJ39" i="89"/>
  <c r="AI39" i="89"/>
  <c r="AG39" i="89"/>
  <c r="P39" i="89"/>
  <c r="AS38" i="89"/>
  <c r="AR38" i="89"/>
  <c r="AQ38" i="89"/>
  <c r="AP38" i="89"/>
  <c r="AO38" i="89"/>
  <c r="AN38" i="89"/>
  <c r="AM38" i="89"/>
  <c r="AL38" i="89"/>
  <c r="AK38" i="89"/>
  <c r="AJ38" i="89"/>
  <c r="AI38" i="89"/>
  <c r="AG38" i="89"/>
  <c r="P38" i="89"/>
  <c r="AS37" i="89"/>
  <c r="AR37" i="89"/>
  <c r="AQ37" i="89"/>
  <c r="AP37" i="89"/>
  <c r="AO37" i="89"/>
  <c r="AN37" i="89"/>
  <c r="AM37" i="89"/>
  <c r="AL37" i="89"/>
  <c r="AK37" i="89"/>
  <c r="AJ37" i="89"/>
  <c r="AI37" i="89"/>
  <c r="AG37" i="89"/>
  <c r="P37" i="89"/>
  <c r="AS36" i="89"/>
  <c r="AR36" i="89"/>
  <c r="AQ36" i="89"/>
  <c r="AP36" i="89"/>
  <c r="AO36" i="89"/>
  <c r="AN36" i="89"/>
  <c r="AM36" i="89"/>
  <c r="AL36" i="89"/>
  <c r="AK36" i="89"/>
  <c r="AJ36" i="89"/>
  <c r="AI36" i="89"/>
  <c r="AG36" i="89"/>
  <c r="P36" i="89"/>
  <c r="AS35" i="89"/>
  <c r="AR35" i="89"/>
  <c r="AQ35" i="89"/>
  <c r="AP35" i="89"/>
  <c r="AO35" i="89"/>
  <c r="AN35" i="89"/>
  <c r="AM35" i="89"/>
  <c r="AL35" i="89"/>
  <c r="AK35" i="89"/>
  <c r="AJ35" i="89"/>
  <c r="AI35" i="89"/>
  <c r="AG35" i="89"/>
  <c r="P35" i="89"/>
  <c r="AS34" i="89"/>
  <c r="AR34" i="89"/>
  <c r="AQ34" i="89"/>
  <c r="AP34" i="89"/>
  <c r="AO34" i="89"/>
  <c r="AN34" i="89"/>
  <c r="AM34" i="89"/>
  <c r="AL34" i="89"/>
  <c r="AK34" i="89"/>
  <c r="AJ34" i="89"/>
  <c r="AI34" i="89"/>
  <c r="AG34" i="89"/>
  <c r="P34" i="89"/>
  <c r="AS33" i="89"/>
  <c r="AR33" i="89"/>
  <c r="AQ33" i="89"/>
  <c r="AP33" i="89"/>
  <c r="AO33" i="89"/>
  <c r="AN33" i="89"/>
  <c r="AM33" i="89"/>
  <c r="AL33" i="89"/>
  <c r="AK33" i="89"/>
  <c r="AJ33" i="89"/>
  <c r="AI33" i="89"/>
  <c r="AG33" i="89"/>
  <c r="P33" i="89"/>
  <c r="AS32" i="89"/>
  <c r="AR32" i="89"/>
  <c r="AQ32" i="89"/>
  <c r="AP32" i="89"/>
  <c r="AO32" i="89"/>
  <c r="AN32" i="89"/>
  <c r="AM32" i="89"/>
  <c r="AL32" i="89"/>
  <c r="AK32" i="89"/>
  <c r="AJ32" i="89"/>
  <c r="AI32" i="89"/>
  <c r="AG32" i="89"/>
  <c r="P32" i="89"/>
  <c r="AS31" i="89"/>
  <c r="AR31" i="89"/>
  <c r="AQ31" i="89"/>
  <c r="AP31" i="89"/>
  <c r="AO31" i="89"/>
  <c r="AN31" i="89"/>
  <c r="AM31" i="89"/>
  <c r="AL31" i="89"/>
  <c r="AK31" i="89"/>
  <c r="AJ31" i="89"/>
  <c r="AI31" i="89"/>
  <c r="AG31" i="89"/>
  <c r="P31" i="89"/>
  <c r="AW30" i="89"/>
  <c r="AS30" i="89"/>
  <c r="AR30" i="89"/>
  <c r="AQ30" i="89"/>
  <c r="AP30" i="89"/>
  <c r="AO30" i="89"/>
  <c r="AN30" i="89"/>
  <c r="AM30" i="89"/>
  <c r="AL30" i="89"/>
  <c r="AK30" i="89"/>
  <c r="AJ30" i="89"/>
  <c r="AI30" i="89"/>
  <c r="AG30" i="89"/>
  <c r="P30" i="89"/>
  <c r="AS29" i="89"/>
  <c r="AR29" i="89"/>
  <c r="AQ29" i="89"/>
  <c r="AP29" i="89"/>
  <c r="AO29" i="89"/>
  <c r="AN29" i="89"/>
  <c r="AM29" i="89"/>
  <c r="AL29" i="89"/>
  <c r="AK29" i="89"/>
  <c r="AJ29" i="89"/>
  <c r="AI29" i="89"/>
  <c r="AG29" i="89"/>
  <c r="P29" i="89"/>
  <c r="P26" i="89"/>
  <c r="AG26" i="89" s="1"/>
  <c r="AW26" i="89" s="1"/>
  <c r="R24" i="89"/>
  <c r="AF23" i="89"/>
  <c r="AE23" i="89"/>
  <c r="AC23" i="89"/>
  <c r="AB23" i="89"/>
  <c r="AA23" i="89"/>
  <c r="Z23" i="89"/>
  <c r="Y23" i="89"/>
  <c r="X23" i="89"/>
  <c r="W23" i="89"/>
  <c r="V23" i="89"/>
  <c r="U23" i="89"/>
  <c r="T23" i="89"/>
  <c r="S23" i="89"/>
  <c r="N23" i="89"/>
  <c r="AU23" i="89" s="1"/>
  <c r="L23" i="89"/>
  <c r="K23" i="89"/>
  <c r="J23" i="89"/>
  <c r="I23" i="89"/>
  <c r="H23" i="89"/>
  <c r="G23" i="89"/>
  <c r="F23" i="89"/>
  <c r="E23" i="89"/>
  <c r="D23" i="89"/>
  <c r="C23" i="89"/>
  <c r="B23" i="89"/>
  <c r="AF22" i="89"/>
  <c r="AE22" i="89"/>
  <c r="AC22" i="89"/>
  <c r="AB22" i="89"/>
  <c r="AA22" i="89"/>
  <c r="Z22" i="89"/>
  <c r="Y22" i="89"/>
  <c r="X22" i="89"/>
  <c r="W22" i="89"/>
  <c r="V22" i="89"/>
  <c r="U22" i="89"/>
  <c r="T22" i="89"/>
  <c r="S22" i="89"/>
  <c r="N22" i="89"/>
  <c r="L22" i="89"/>
  <c r="K22" i="89"/>
  <c r="J22" i="89"/>
  <c r="I22" i="89"/>
  <c r="H22" i="89"/>
  <c r="G22" i="89"/>
  <c r="F22" i="89"/>
  <c r="E22" i="89"/>
  <c r="D22" i="89"/>
  <c r="C22" i="89"/>
  <c r="B22" i="89"/>
  <c r="AF21" i="89"/>
  <c r="AE21" i="89"/>
  <c r="AC21" i="89"/>
  <c r="AB21" i="89"/>
  <c r="AA21" i="89"/>
  <c r="Z21" i="89"/>
  <c r="Y21" i="89"/>
  <c r="X21" i="89"/>
  <c r="W21" i="89"/>
  <c r="V21" i="89"/>
  <c r="U21" i="89"/>
  <c r="T21" i="89"/>
  <c r="S21" i="89"/>
  <c r="N21" i="89"/>
  <c r="L21" i="89"/>
  <c r="K21" i="89"/>
  <c r="J21" i="89"/>
  <c r="I21" i="89"/>
  <c r="H21" i="89"/>
  <c r="G21" i="89"/>
  <c r="F21" i="89"/>
  <c r="E21" i="89"/>
  <c r="D21" i="89"/>
  <c r="C21" i="89"/>
  <c r="B21" i="89"/>
  <c r="AF20" i="89"/>
  <c r="AV20" i="89" s="1"/>
  <c r="AE20" i="89"/>
  <c r="AC20" i="89"/>
  <c r="AB20" i="89"/>
  <c r="AA20" i="89"/>
  <c r="Z20" i="89"/>
  <c r="Y20" i="89"/>
  <c r="X20" i="89"/>
  <c r="W20" i="89"/>
  <c r="V20" i="89"/>
  <c r="U20" i="89"/>
  <c r="T20" i="89"/>
  <c r="S20" i="89"/>
  <c r="N20" i="89"/>
  <c r="P20" i="89" s="1"/>
  <c r="L20" i="89"/>
  <c r="K20" i="89"/>
  <c r="J20" i="89"/>
  <c r="I20" i="89"/>
  <c r="H20" i="89"/>
  <c r="G20" i="89"/>
  <c r="F20" i="89"/>
  <c r="E20" i="89"/>
  <c r="D20" i="89"/>
  <c r="C20" i="89"/>
  <c r="B20" i="89"/>
  <c r="AR19" i="89"/>
  <c r="AJ19" i="89"/>
  <c r="AG19" i="89"/>
  <c r="AS19" i="89"/>
  <c r="AQ19" i="89"/>
  <c r="AP19" i="89"/>
  <c r="AO19" i="89"/>
  <c r="AM19" i="89"/>
  <c r="AL19" i="89"/>
  <c r="AK19" i="89"/>
  <c r="AI19" i="89"/>
  <c r="P19" i="89"/>
  <c r="AN19" i="89"/>
  <c r="A63" i="89"/>
  <c r="AS18" i="89"/>
  <c r="AR18" i="89"/>
  <c r="AQ18" i="89"/>
  <c r="AP18" i="89"/>
  <c r="AO18" i="89"/>
  <c r="AN18" i="89"/>
  <c r="AM18" i="89"/>
  <c r="AL18" i="89"/>
  <c r="AK18" i="89"/>
  <c r="AJ18" i="89"/>
  <c r="AI18" i="89"/>
  <c r="AG18" i="89"/>
  <c r="P18" i="89"/>
  <c r="AS17" i="89"/>
  <c r="AR17" i="89"/>
  <c r="AQ17" i="89"/>
  <c r="AP17" i="89"/>
  <c r="AO17" i="89"/>
  <c r="AN17" i="89"/>
  <c r="AM17" i="89"/>
  <c r="AL17" i="89"/>
  <c r="AK17" i="89"/>
  <c r="AJ17" i="89"/>
  <c r="AI17" i="89"/>
  <c r="AG17" i="89"/>
  <c r="P17" i="89"/>
  <c r="AS16" i="89"/>
  <c r="AR16" i="89"/>
  <c r="AQ16" i="89"/>
  <c r="AP16" i="89"/>
  <c r="AO16" i="89"/>
  <c r="AN16" i="89"/>
  <c r="AM16" i="89"/>
  <c r="AL16" i="89"/>
  <c r="AK16" i="89"/>
  <c r="AJ16" i="89"/>
  <c r="AI16" i="89"/>
  <c r="AG16" i="89"/>
  <c r="P16" i="89"/>
  <c r="AS15" i="89"/>
  <c r="AR15" i="89"/>
  <c r="AQ15" i="89"/>
  <c r="AP15" i="89"/>
  <c r="AO15" i="89"/>
  <c r="AN15" i="89"/>
  <c r="AM15" i="89"/>
  <c r="AL15" i="89"/>
  <c r="AK15" i="89"/>
  <c r="AJ15" i="89"/>
  <c r="AI15" i="89"/>
  <c r="AG15" i="89"/>
  <c r="P15" i="89"/>
  <c r="AS14" i="89"/>
  <c r="AR14" i="89"/>
  <c r="AQ14" i="89"/>
  <c r="AP14" i="89"/>
  <c r="AO14" i="89"/>
  <c r="AN14" i="89"/>
  <c r="AM14" i="89"/>
  <c r="AL14" i="89"/>
  <c r="AK14" i="89"/>
  <c r="AJ14" i="89"/>
  <c r="AI14" i="89"/>
  <c r="AG14" i="89"/>
  <c r="P14" i="89"/>
  <c r="AS13" i="89"/>
  <c r="AR13" i="89"/>
  <c r="AQ13" i="89"/>
  <c r="AP13" i="89"/>
  <c r="AO13" i="89"/>
  <c r="AN13" i="89"/>
  <c r="AM13" i="89"/>
  <c r="AL13" i="89"/>
  <c r="AK13" i="89"/>
  <c r="AJ13" i="89"/>
  <c r="AI13" i="89"/>
  <c r="AG13" i="89"/>
  <c r="P13" i="89"/>
  <c r="AS12" i="89"/>
  <c r="AR12" i="89"/>
  <c r="AQ12" i="89"/>
  <c r="AP12" i="89"/>
  <c r="AO12" i="89"/>
  <c r="AN12" i="89"/>
  <c r="AM12" i="89"/>
  <c r="AL12" i="89"/>
  <c r="AK12" i="89"/>
  <c r="AJ12" i="89"/>
  <c r="AI12" i="89"/>
  <c r="AG12" i="89"/>
  <c r="P12" i="89"/>
  <c r="AS11" i="89"/>
  <c r="AR11" i="89"/>
  <c r="AQ11" i="89"/>
  <c r="AP11" i="89"/>
  <c r="AO11" i="89"/>
  <c r="AN11" i="89"/>
  <c r="AM11" i="89"/>
  <c r="AL11" i="89"/>
  <c r="AK11" i="89"/>
  <c r="AJ11" i="89"/>
  <c r="AI11" i="89"/>
  <c r="AG11" i="89"/>
  <c r="P11" i="89"/>
  <c r="AS10" i="89"/>
  <c r="AR10" i="89"/>
  <c r="AQ10" i="89"/>
  <c r="AP10" i="89"/>
  <c r="AO10" i="89"/>
  <c r="AN10" i="89"/>
  <c r="AM10" i="89"/>
  <c r="AL10" i="89"/>
  <c r="AK10" i="89"/>
  <c r="AJ10" i="89"/>
  <c r="AI10" i="89"/>
  <c r="AG10" i="89"/>
  <c r="P10" i="89"/>
  <c r="AS9" i="89"/>
  <c r="AR9" i="89"/>
  <c r="AQ9" i="89"/>
  <c r="AP9" i="89"/>
  <c r="AO9" i="89"/>
  <c r="AN9" i="89"/>
  <c r="AM9" i="89"/>
  <c r="AL9" i="89"/>
  <c r="AK9" i="89"/>
  <c r="AJ9" i="89"/>
  <c r="AI9" i="89"/>
  <c r="AG9" i="89"/>
  <c r="P9" i="89"/>
  <c r="AW8" i="89"/>
  <c r="AS8" i="89"/>
  <c r="AR8" i="89"/>
  <c r="AQ8" i="89"/>
  <c r="AP8" i="89"/>
  <c r="AO8" i="89"/>
  <c r="AN8" i="89"/>
  <c r="AM8" i="89"/>
  <c r="AL8" i="89"/>
  <c r="AK8" i="89"/>
  <c r="AJ8" i="89"/>
  <c r="AI8" i="89"/>
  <c r="AG8" i="89"/>
  <c r="P8" i="89"/>
  <c r="AS7" i="89"/>
  <c r="AR7" i="89"/>
  <c r="AQ7" i="89"/>
  <c r="AP7" i="89"/>
  <c r="AO7" i="89"/>
  <c r="AN7" i="89"/>
  <c r="AM7" i="89"/>
  <c r="AL7" i="89"/>
  <c r="AK7" i="89"/>
  <c r="AJ7" i="89"/>
  <c r="AI7" i="89"/>
  <c r="AG7" i="89"/>
  <c r="P7" i="89"/>
  <c r="AF67" i="88"/>
  <c r="AE67" i="88"/>
  <c r="AC67" i="88"/>
  <c r="AB67" i="88"/>
  <c r="AA67" i="88"/>
  <c r="Z67" i="88"/>
  <c r="Y67" i="88"/>
  <c r="X67" i="88"/>
  <c r="W67" i="88"/>
  <c r="V67" i="88"/>
  <c r="U67" i="88"/>
  <c r="T67" i="88"/>
  <c r="S67" i="88"/>
  <c r="P67" i="88"/>
  <c r="L67" i="88"/>
  <c r="K67" i="88"/>
  <c r="J67" i="88"/>
  <c r="I67" i="88"/>
  <c r="H67" i="88"/>
  <c r="G67" i="88"/>
  <c r="F67" i="88"/>
  <c r="E67" i="88"/>
  <c r="D67" i="88"/>
  <c r="C67" i="88"/>
  <c r="B67" i="88"/>
  <c r="AF66" i="88"/>
  <c r="AE66" i="88"/>
  <c r="AC66" i="88"/>
  <c r="AB66" i="88"/>
  <c r="AA66" i="88"/>
  <c r="Z66" i="88"/>
  <c r="Y66" i="88"/>
  <c r="X66" i="88"/>
  <c r="W66" i="88"/>
  <c r="V66" i="88"/>
  <c r="U66" i="88"/>
  <c r="T66" i="88"/>
  <c r="S66" i="88"/>
  <c r="N66" i="88"/>
  <c r="L66" i="88"/>
  <c r="K66" i="88"/>
  <c r="J66" i="88"/>
  <c r="I66" i="88"/>
  <c r="H66" i="88"/>
  <c r="G66" i="88"/>
  <c r="F66" i="88"/>
  <c r="E66" i="88"/>
  <c r="D66" i="88"/>
  <c r="C66" i="88"/>
  <c r="B66" i="88"/>
  <c r="AF65" i="88"/>
  <c r="AE65" i="88"/>
  <c r="AC65" i="88"/>
  <c r="AB65" i="88"/>
  <c r="AA65" i="88"/>
  <c r="Z65" i="88"/>
  <c r="Y65" i="88"/>
  <c r="X65" i="88"/>
  <c r="W65" i="88"/>
  <c r="V65" i="88"/>
  <c r="U65" i="88"/>
  <c r="T65" i="88"/>
  <c r="S65" i="88"/>
  <c r="N65" i="88"/>
  <c r="L65" i="88"/>
  <c r="K65" i="88"/>
  <c r="J65" i="88"/>
  <c r="I65" i="88"/>
  <c r="H65" i="88"/>
  <c r="G65" i="88"/>
  <c r="F65" i="88"/>
  <c r="E65" i="88"/>
  <c r="D65" i="88"/>
  <c r="C65" i="88"/>
  <c r="B65" i="88"/>
  <c r="AF64" i="88"/>
  <c r="AV64" i="88" s="1"/>
  <c r="AE64" i="88"/>
  <c r="AC64" i="88"/>
  <c r="AB64" i="88"/>
  <c r="AA64" i="88"/>
  <c r="Z64" i="88"/>
  <c r="Y64" i="88"/>
  <c r="X64" i="88"/>
  <c r="W64" i="88"/>
  <c r="V64" i="88"/>
  <c r="U64" i="88"/>
  <c r="T64" i="88"/>
  <c r="S64" i="88"/>
  <c r="N64" i="88"/>
  <c r="P64" i="88" s="1"/>
  <c r="L64" i="88"/>
  <c r="K64" i="88"/>
  <c r="J64" i="88"/>
  <c r="I64" i="88"/>
  <c r="H64" i="88"/>
  <c r="G64" i="88"/>
  <c r="F64" i="88"/>
  <c r="E64" i="88"/>
  <c r="D64" i="88"/>
  <c r="C64" i="88"/>
  <c r="B64" i="88"/>
  <c r="AV63" i="88"/>
  <c r="AR63" i="88"/>
  <c r="AM63" i="88"/>
  <c r="AJ63" i="88"/>
  <c r="AG63" i="88"/>
  <c r="AS63" i="88"/>
  <c r="AP63" i="88"/>
  <c r="AN63" i="88"/>
  <c r="AL63" i="88"/>
  <c r="AK63" i="88"/>
  <c r="AI63" i="88"/>
  <c r="A63" i="88"/>
  <c r="AV62" i="88"/>
  <c r="AU62" i="88"/>
  <c r="AS62" i="88"/>
  <c r="AR62" i="88"/>
  <c r="AQ62" i="88"/>
  <c r="AP62" i="88"/>
  <c r="AO62" i="88"/>
  <c r="AN62" i="88"/>
  <c r="AM62" i="88"/>
  <c r="AL62" i="88"/>
  <c r="AK62" i="88"/>
  <c r="AJ62" i="88"/>
  <c r="AI62" i="88"/>
  <c r="P62" i="88"/>
  <c r="AV61" i="88"/>
  <c r="AU61" i="88"/>
  <c r="AS61" i="88"/>
  <c r="AR61" i="88"/>
  <c r="AQ61" i="88"/>
  <c r="AP61" i="88"/>
  <c r="AO61" i="88"/>
  <c r="AN61" i="88"/>
  <c r="AM61" i="88"/>
  <c r="AL61" i="88"/>
  <c r="AK61" i="88"/>
  <c r="AJ61" i="88"/>
  <c r="AI61" i="88"/>
  <c r="P61" i="88"/>
  <c r="AU60" i="88"/>
  <c r="AW60" i="88" s="1"/>
  <c r="AS60" i="88"/>
  <c r="AR60" i="88"/>
  <c r="AQ60" i="88"/>
  <c r="AP60" i="88"/>
  <c r="AO60" i="88"/>
  <c r="AN60" i="88"/>
  <c r="AM60" i="88"/>
  <c r="AL60" i="88"/>
  <c r="AK60" i="88"/>
  <c r="AJ60" i="88"/>
  <c r="AI60" i="88"/>
  <c r="P60" i="88"/>
  <c r="AU59" i="88"/>
  <c r="AW59" i="88" s="1"/>
  <c r="AS59" i="88"/>
  <c r="AR59" i="88"/>
  <c r="AQ59" i="88"/>
  <c r="AP59" i="88"/>
  <c r="AO59" i="88"/>
  <c r="AN59" i="88"/>
  <c r="AM59" i="88"/>
  <c r="AL59" i="88"/>
  <c r="AK59" i="88"/>
  <c r="AJ59" i="88"/>
  <c r="AI59" i="88"/>
  <c r="P59" i="88"/>
  <c r="AU58" i="88"/>
  <c r="AW58" i="88" s="1"/>
  <c r="AS58" i="88"/>
  <c r="AR58" i="88"/>
  <c r="AQ58" i="88"/>
  <c r="AP58" i="88"/>
  <c r="AO58" i="88"/>
  <c r="AN58" i="88"/>
  <c r="AM58" i="88"/>
  <c r="AL58" i="88"/>
  <c r="AK58" i="88"/>
  <c r="AJ58" i="88"/>
  <c r="AI58" i="88"/>
  <c r="P58" i="88"/>
  <c r="AU57" i="88"/>
  <c r="AW57" i="88" s="1"/>
  <c r="AS57" i="88"/>
  <c r="AR57" i="88"/>
  <c r="AQ57" i="88"/>
  <c r="AP57" i="88"/>
  <c r="AO57" i="88"/>
  <c r="AN57" i="88"/>
  <c r="AM57" i="88"/>
  <c r="AL57" i="88"/>
  <c r="AK57" i="88"/>
  <c r="AJ57" i="88"/>
  <c r="AI57" i="88"/>
  <c r="P57" i="88"/>
  <c r="AU56" i="88"/>
  <c r="AW56" i="88" s="1"/>
  <c r="AS56" i="88"/>
  <c r="AR56" i="88"/>
  <c r="AQ56" i="88"/>
  <c r="AP56" i="88"/>
  <c r="AO56" i="88"/>
  <c r="AN56" i="88"/>
  <c r="AM56" i="88"/>
  <c r="AL56" i="88"/>
  <c r="AK56" i="88"/>
  <c r="AJ56" i="88"/>
  <c r="AI56" i="88"/>
  <c r="P56" i="88"/>
  <c r="AU55" i="88"/>
  <c r="AW55" i="88" s="1"/>
  <c r="AS55" i="88"/>
  <c r="AR55" i="88"/>
  <c r="AQ55" i="88"/>
  <c r="AP55" i="88"/>
  <c r="AO55" i="88"/>
  <c r="AN55" i="88"/>
  <c r="AM55" i="88"/>
  <c r="AL55" i="88"/>
  <c r="AK55" i="88"/>
  <c r="AJ55" i="88"/>
  <c r="AI55" i="88"/>
  <c r="P55" i="88"/>
  <c r="AU54" i="88"/>
  <c r="AS54" i="88"/>
  <c r="AR54" i="88"/>
  <c r="AQ54" i="88"/>
  <c r="AP54" i="88"/>
  <c r="AO54" i="88"/>
  <c r="AN54" i="88"/>
  <c r="AM54" i="88"/>
  <c r="AL54" i="88"/>
  <c r="AK54" i="88"/>
  <c r="AJ54" i="88"/>
  <c r="AI54" i="88"/>
  <c r="P54" i="88"/>
  <c r="AU53" i="88"/>
  <c r="AW53" i="88" s="1"/>
  <c r="AS53" i="88"/>
  <c r="AR53" i="88"/>
  <c r="AQ53" i="88"/>
  <c r="AP53" i="88"/>
  <c r="AO53" i="88"/>
  <c r="AN53" i="88"/>
  <c r="AM53" i="88"/>
  <c r="AL53" i="88"/>
  <c r="AK53" i="88"/>
  <c r="AJ53" i="88"/>
  <c r="AI53" i="88"/>
  <c r="P53" i="88"/>
  <c r="AU52" i="88"/>
  <c r="AW52" i="88" s="1"/>
  <c r="AS52" i="88"/>
  <c r="AR52" i="88"/>
  <c r="AQ52" i="88"/>
  <c r="AP52" i="88"/>
  <c r="AO52" i="88"/>
  <c r="AN52" i="88"/>
  <c r="AM52" i="88"/>
  <c r="AL52" i="88"/>
  <c r="AK52" i="88"/>
  <c r="AJ52" i="88"/>
  <c r="AI52" i="88"/>
  <c r="P52" i="88"/>
  <c r="AV51" i="88"/>
  <c r="AU51" i="88"/>
  <c r="AS51" i="88"/>
  <c r="AR51" i="88"/>
  <c r="AQ51" i="88"/>
  <c r="AP51" i="88"/>
  <c r="AO51" i="88"/>
  <c r="AN51" i="88"/>
  <c r="AM51" i="88"/>
  <c r="AL51" i="88"/>
  <c r="AK51" i="88"/>
  <c r="AJ51" i="88"/>
  <c r="AI51" i="88"/>
  <c r="P51" i="88"/>
  <c r="AW48" i="88"/>
  <c r="AG45" i="88"/>
  <c r="AC45" i="88"/>
  <c r="AB45" i="88"/>
  <c r="AA45" i="88"/>
  <c r="Z45" i="88"/>
  <c r="Y45" i="88"/>
  <c r="X45" i="88"/>
  <c r="W45" i="88"/>
  <c r="V45" i="88"/>
  <c r="U45" i="88"/>
  <c r="T45" i="88"/>
  <c r="S45" i="88"/>
  <c r="P45" i="88"/>
  <c r="L45" i="88"/>
  <c r="K45" i="88"/>
  <c r="J45" i="88"/>
  <c r="I45" i="88"/>
  <c r="H45" i="88"/>
  <c r="G45" i="88"/>
  <c r="F45" i="88"/>
  <c r="E45" i="88"/>
  <c r="D45" i="88"/>
  <c r="C45" i="88"/>
  <c r="B45" i="88"/>
  <c r="AG44" i="88"/>
  <c r="AC44" i="88"/>
  <c r="AB44" i="88"/>
  <c r="AA44" i="88"/>
  <c r="Z44" i="88"/>
  <c r="Y44" i="88"/>
  <c r="X44" i="88"/>
  <c r="W44" i="88"/>
  <c r="V44" i="88"/>
  <c r="U44" i="88"/>
  <c r="T44" i="88"/>
  <c r="S44" i="88"/>
  <c r="P44" i="88"/>
  <c r="L44" i="88"/>
  <c r="K44" i="88"/>
  <c r="J44" i="88"/>
  <c r="I44" i="88"/>
  <c r="H44" i="88"/>
  <c r="G44" i="88"/>
  <c r="F44" i="88"/>
  <c r="E44" i="88"/>
  <c r="D44" i="88"/>
  <c r="C44" i="88"/>
  <c r="B44" i="88"/>
  <c r="AG43" i="88"/>
  <c r="AC43" i="88"/>
  <c r="AB43" i="88"/>
  <c r="AA43" i="88"/>
  <c r="Z43" i="88"/>
  <c r="Y43" i="88"/>
  <c r="X43" i="88"/>
  <c r="W43" i="88"/>
  <c r="V43" i="88"/>
  <c r="U43" i="88"/>
  <c r="T43" i="88"/>
  <c r="S43" i="88"/>
  <c r="P43" i="88"/>
  <c r="L43" i="88"/>
  <c r="K43" i="88"/>
  <c r="J43" i="88"/>
  <c r="I43" i="88"/>
  <c r="H43" i="88"/>
  <c r="G43" i="88"/>
  <c r="F43" i="88"/>
  <c r="E43" i="88"/>
  <c r="D43" i="88"/>
  <c r="C43" i="88"/>
  <c r="B43" i="88"/>
  <c r="AG42" i="88"/>
  <c r="AC42" i="88"/>
  <c r="AB42" i="88"/>
  <c r="AA42" i="88"/>
  <c r="Z42" i="88"/>
  <c r="Y42" i="88"/>
  <c r="X42" i="88"/>
  <c r="W42" i="88"/>
  <c r="V42" i="88"/>
  <c r="U42" i="88"/>
  <c r="T42" i="88"/>
  <c r="S42" i="88"/>
  <c r="L42" i="88"/>
  <c r="K42" i="88"/>
  <c r="J42" i="88"/>
  <c r="I42" i="88"/>
  <c r="H42" i="88"/>
  <c r="G42" i="88"/>
  <c r="F42" i="88"/>
  <c r="E42" i="88"/>
  <c r="D42" i="88"/>
  <c r="C42" i="88"/>
  <c r="B42" i="88"/>
  <c r="AR41" i="88"/>
  <c r="AJ41" i="88"/>
  <c r="AU41" i="88"/>
  <c r="AS41" i="88"/>
  <c r="AL41" i="88"/>
  <c r="AK41" i="88"/>
  <c r="AI41" i="88"/>
  <c r="AO41" i="88"/>
  <c r="AN41" i="88"/>
  <c r="A41" i="88"/>
  <c r="AU40" i="88"/>
  <c r="AW40" i="88" s="1"/>
  <c r="AS40" i="88"/>
  <c r="AR40" i="88"/>
  <c r="AQ40" i="88"/>
  <c r="AP40" i="88"/>
  <c r="AO40" i="88"/>
  <c r="AN40" i="88"/>
  <c r="AM40" i="88"/>
  <c r="AL40" i="88"/>
  <c r="AK40" i="88"/>
  <c r="AJ40" i="88"/>
  <c r="AI40" i="88"/>
  <c r="P40" i="88"/>
  <c r="AU39" i="88"/>
  <c r="AW39" i="88" s="1"/>
  <c r="AS39" i="88"/>
  <c r="AR39" i="88"/>
  <c r="AQ39" i="88"/>
  <c r="AP39" i="88"/>
  <c r="AO39" i="88"/>
  <c r="AN39" i="88"/>
  <c r="AM39" i="88"/>
  <c r="AL39" i="88"/>
  <c r="AK39" i="88"/>
  <c r="AJ39" i="88"/>
  <c r="AI39" i="88"/>
  <c r="P39" i="88"/>
  <c r="AU38" i="88"/>
  <c r="AW38" i="88" s="1"/>
  <c r="AS38" i="88"/>
  <c r="AR38" i="88"/>
  <c r="AQ38" i="88"/>
  <c r="AP38" i="88"/>
  <c r="AO38" i="88"/>
  <c r="AN38" i="88"/>
  <c r="AM38" i="88"/>
  <c r="AL38" i="88"/>
  <c r="AK38" i="88"/>
  <c r="AJ38" i="88"/>
  <c r="AI38" i="88"/>
  <c r="P38" i="88"/>
  <c r="AU37" i="88"/>
  <c r="AW37" i="88" s="1"/>
  <c r="AS37" i="88"/>
  <c r="AR37" i="88"/>
  <c r="AQ37" i="88"/>
  <c r="AP37" i="88"/>
  <c r="AO37" i="88"/>
  <c r="AN37" i="88"/>
  <c r="AM37" i="88"/>
  <c r="AL37" i="88"/>
  <c r="AK37" i="88"/>
  <c r="AJ37" i="88"/>
  <c r="AI37" i="88"/>
  <c r="P37" i="88"/>
  <c r="AU36" i="88"/>
  <c r="AW36" i="88" s="1"/>
  <c r="AS36" i="88"/>
  <c r="AR36" i="88"/>
  <c r="AQ36" i="88"/>
  <c r="AP36" i="88"/>
  <c r="AO36" i="88"/>
  <c r="AN36" i="88"/>
  <c r="AM36" i="88"/>
  <c r="AL36" i="88"/>
  <c r="AK36" i="88"/>
  <c r="AJ36" i="88"/>
  <c r="AI36" i="88"/>
  <c r="P36" i="88"/>
  <c r="AU35" i="88"/>
  <c r="AW35" i="88" s="1"/>
  <c r="AS35" i="88"/>
  <c r="AR35" i="88"/>
  <c r="AQ35" i="88"/>
  <c r="AP35" i="88"/>
  <c r="AO35" i="88"/>
  <c r="AN35" i="88"/>
  <c r="AM35" i="88"/>
  <c r="AL35" i="88"/>
  <c r="AK35" i="88"/>
  <c r="AJ35" i="88"/>
  <c r="AI35" i="88"/>
  <c r="P35" i="88"/>
  <c r="AU34" i="88"/>
  <c r="AW34" i="88" s="1"/>
  <c r="AS34" i="88"/>
  <c r="AR34" i="88"/>
  <c r="AQ34" i="88"/>
  <c r="AP34" i="88"/>
  <c r="AO34" i="88"/>
  <c r="AN34" i="88"/>
  <c r="AM34" i="88"/>
  <c r="AL34" i="88"/>
  <c r="AK34" i="88"/>
  <c r="AJ34" i="88"/>
  <c r="AI34" i="88"/>
  <c r="P34" i="88"/>
  <c r="AU33" i="88"/>
  <c r="AW33" i="88" s="1"/>
  <c r="AS33" i="88"/>
  <c r="AR33" i="88"/>
  <c r="AQ33" i="88"/>
  <c r="AP33" i="88"/>
  <c r="AO33" i="88"/>
  <c r="AN33" i="88"/>
  <c r="AM33" i="88"/>
  <c r="AL33" i="88"/>
  <c r="AK33" i="88"/>
  <c r="AJ33" i="88"/>
  <c r="AI33" i="88"/>
  <c r="P33" i="88"/>
  <c r="AU32" i="88"/>
  <c r="AS32" i="88"/>
  <c r="AR32" i="88"/>
  <c r="AQ32" i="88"/>
  <c r="AP32" i="88"/>
  <c r="AO32" i="88"/>
  <c r="AN32" i="88"/>
  <c r="AM32" i="88"/>
  <c r="AL32" i="88"/>
  <c r="AK32" i="88"/>
  <c r="AJ32" i="88"/>
  <c r="AI32" i="88"/>
  <c r="P32" i="88"/>
  <c r="AU31" i="88"/>
  <c r="AW31" i="88" s="1"/>
  <c r="AS31" i="88"/>
  <c r="AR31" i="88"/>
  <c r="AQ31" i="88"/>
  <c r="AP31" i="88"/>
  <c r="AO31" i="88"/>
  <c r="AN31" i="88"/>
  <c r="AM31" i="88"/>
  <c r="AL31" i="88"/>
  <c r="AK31" i="88"/>
  <c r="AJ31" i="88"/>
  <c r="AI31" i="88"/>
  <c r="P31" i="88"/>
  <c r="AU30" i="88"/>
  <c r="AW30" i="88" s="1"/>
  <c r="AS30" i="88"/>
  <c r="AR30" i="88"/>
  <c r="AQ30" i="88"/>
  <c r="AP30" i="88"/>
  <c r="AO30" i="88"/>
  <c r="AN30" i="88"/>
  <c r="AM30" i="88"/>
  <c r="AL30" i="88"/>
  <c r="AK30" i="88"/>
  <c r="AJ30" i="88"/>
  <c r="AI30" i="88"/>
  <c r="P30" i="88"/>
  <c r="AV29" i="88"/>
  <c r="AU29" i="88"/>
  <c r="AS29" i="88"/>
  <c r="AR29" i="88"/>
  <c r="AQ29" i="88"/>
  <c r="AP29" i="88"/>
  <c r="AO29" i="88"/>
  <c r="AN29" i="88"/>
  <c r="AM29" i="88"/>
  <c r="AL29" i="88"/>
  <c r="AK29" i="88"/>
  <c r="AJ29" i="88"/>
  <c r="AI29" i="88"/>
  <c r="P29" i="88"/>
  <c r="AW26" i="88"/>
  <c r="AF23" i="88"/>
  <c r="AE23" i="88"/>
  <c r="AC23" i="88"/>
  <c r="AB23" i="88"/>
  <c r="AA23" i="88"/>
  <c r="Z23" i="88"/>
  <c r="Y23" i="88"/>
  <c r="X23" i="88"/>
  <c r="W23" i="88"/>
  <c r="V23" i="88"/>
  <c r="U23" i="88"/>
  <c r="T23" i="88"/>
  <c r="S23" i="88"/>
  <c r="O23" i="88"/>
  <c r="N23" i="88"/>
  <c r="L23" i="88"/>
  <c r="K23" i="88"/>
  <c r="J23" i="88"/>
  <c r="I23" i="88"/>
  <c r="H23" i="88"/>
  <c r="G23" i="88"/>
  <c r="F23" i="88"/>
  <c r="E23" i="88"/>
  <c r="D23" i="88"/>
  <c r="C23" i="88"/>
  <c r="B23" i="88"/>
  <c r="AF22" i="88"/>
  <c r="AE22" i="88"/>
  <c r="AC22" i="88"/>
  <c r="AB22" i="88"/>
  <c r="AA22" i="88"/>
  <c r="Z22" i="88"/>
  <c r="Y22" i="88"/>
  <c r="X22" i="88"/>
  <c r="W22" i="88"/>
  <c r="V22" i="88"/>
  <c r="U22" i="88"/>
  <c r="T22" i="88"/>
  <c r="S22" i="88"/>
  <c r="O22" i="88"/>
  <c r="N22" i="88"/>
  <c r="L22" i="88"/>
  <c r="K22" i="88"/>
  <c r="J22" i="88"/>
  <c r="I22" i="88"/>
  <c r="H22" i="88"/>
  <c r="G22" i="88"/>
  <c r="F22" i="88"/>
  <c r="E22" i="88"/>
  <c r="D22" i="88"/>
  <c r="C22" i="88"/>
  <c r="B22" i="88"/>
  <c r="AF21" i="88"/>
  <c r="AE21" i="88"/>
  <c r="AC21" i="88"/>
  <c r="AB21" i="88"/>
  <c r="AA21" i="88"/>
  <c r="Z21" i="88"/>
  <c r="Y21" i="88"/>
  <c r="X21" i="88"/>
  <c r="W21" i="88"/>
  <c r="V21" i="88"/>
  <c r="U21" i="88"/>
  <c r="T21" i="88"/>
  <c r="S21" i="88"/>
  <c r="O21" i="88"/>
  <c r="N21" i="88"/>
  <c r="L21" i="88"/>
  <c r="K21" i="88"/>
  <c r="J21" i="88"/>
  <c r="I21" i="88"/>
  <c r="H21" i="88"/>
  <c r="G21" i="88"/>
  <c r="F21" i="88"/>
  <c r="E21" i="88"/>
  <c r="D21" i="88"/>
  <c r="C21" i="88"/>
  <c r="B21" i="88"/>
  <c r="AF20" i="88"/>
  <c r="AE20" i="88"/>
  <c r="AC20" i="88"/>
  <c r="AB20" i="88"/>
  <c r="AA20" i="88"/>
  <c r="Z20" i="88"/>
  <c r="Y20" i="88"/>
  <c r="X20" i="88"/>
  <c r="W20" i="88"/>
  <c r="V20" i="88"/>
  <c r="U20" i="88"/>
  <c r="T20" i="88"/>
  <c r="S20" i="88"/>
  <c r="O20" i="88"/>
  <c r="N20" i="88"/>
  <c r="L20" i="88"/>
  <c r="K20" i="88"/>
  <c r="J20" i="88"/>
  <c r="I20" i="88"/>
  <c r="H20" i="88"/>
  <c r="G20" i="88"/>
  <c r="F20" i="88"/>
  <c r="E20" i="88"/>
  <c r="D20" i="88"/>
  <c r="C20" i="88"/>
  <c r="B20" i="88"/>
  <c r="AS19" i="88"/>
  <c r="AR19" i="88"/>
  <c r="AK19" i="88"/>
  <c r="AJ19" i="88"/>
  <c r="AQ19" i="88"/>
  <c r="AP19" i="88"/>
  <c r="AL19" i="88"/>
  <c r="AS18" i="88"/>
  <c r="AR18" i="88"/>
  <c r="AQ18" i="88"/>
  <c r="AP18" i="88"/>
  <c r="AO18" i="88"/>
  <c r="AN18" i="88"/>
  <c r="AM18" i="88"/>
  <c r="AL18" i="88"/>
  <c r="AK18" i="88"/>
  <c r="AJ18" i="88"/>
  <c r="AI18" i="88"/>
  <c r="AG18" i="88"/>
  <c r="P18" i="88"/>
  <c r="AS17" i="88"/>
  <c r="AR17" i="88"/>
  <c r="AQ17" i="88"/>
  <c r="AP17" i="88"/>
  <c r="AO17" i="88"/>
  <c r="AN17" i="88"/>
  <c r="AM17" i="88"/>
  <c r="AL17" i="88"/>
  <c r="AK17" i="88"/>
  <c r="AJ17" i="88"/>
  <c r="AI17" i="88"/>
  <c r="AG17" i="88"/>
  <c r="P17" i="88"/>
  <c r="AS16" i="88"/>
  <c r="AR16" i="88"/>
  <c r="AQ16" i="88"/>
  <c r="AP16" i="88"/>
  <c r="AO16" i="88"/>
  <c r="AN16" i="88"/>
  <c r="AM16" i="88"/>
  <c r="AL16" i="88"/>
  <c r="AK16" i="88"/>
  <c r="AJ16" i="88"/>
  <c r="AI16" i="88"/>
  <c r="AG16" i="88"/>
  <c r="P16" i="88"/>
  <c r="AS15" i="88"/>
  <c r="AR15" i="88"/>
  <c r="AQ15" i="88"/>
  <c r="AP15" i="88"/>
  <c r="AO15" i="88"/>
  <c r="AN15" i="88"/>
  <c r="AM15" i="88"/>
  <c r="AL15" i="88"/>
  <c r="AK15" i="88"/>
  <c r="AJ15" i="88"/>
  <c r="AI15" i="88"/>
  <c r="AG15" i="88"/>
  <c r="P15" i="88"/>
  <c r="AS14" i="88"/>
  <c r="AR14" i="88"/>
  <c r="AQ14" i="88"/>
  <c r="AP14" i="88"/>
  <c r="AO14" i="88"/>
  <c r="AN14" i="88"/>
  <c r="AM14" i="88"/>
  <c r="AL14" i="88"/>
  <c r="AK14" i="88"/>
  <c r="AJ14" i="88"/>
  <c r="AI14" i="88"/>
  <c r="AG14" i="88"/>
  <c r="P14" i="88"/>
  <c r="AS13" i="88"/>
  <c r="AR13" i="88"/>
  <c r="AQ13" i="88"/>
  <c r="AP13" i="88"/>
  <c r="AO13" i="88"/>
  <c r="AN13" i="88"/>
  <c r="AM13" i="88"/>
  <c r="AL13" i="88"/>
  <c r="AK13" i="88"/>
  <c r="AJ13" i="88"/>
  <c r="AI13" i="88"/>
  <c r="AG13" i="88"/>
  <c r="P13" i="88"/>
  <c r="AS12" i="88"/>
  <c r="AR12" i="88"/>
  <c r="AQ12" i="88"/>
  <c r="AP12" i="88"/>
  <c r="AO12" i="88"/>
  <c r="AN12" i="88"/>
  <c r="AM12" i="88"/>
  <c r="AL12" i="88"/>
  <c r="AK12" i="88"/>
  <c r="AJ12" i="88"/>
  <c r="AI12" i="88"/>
  <c r="AG12" i="88"/>
  <c r="P12" i="88"/>
  <c r="AS11" i="88"/>
  <c r="AR11" i="88"/>
  <c r="AQ11" i="88"/>
  <c r="AP11" i="88"/>
  <c r="AO11" i="88"/>
  <c r="AN11" i="88"/>
  <c r="AM11" i="88"/>
  <c r="AL11" i="88"/>
  <c r="AK11" i="88"/>
  <c r="AJ11" i="88"/>
  <c r="AI11" i="88"/>
  <c r="AG11" i="88"/>
  <c r="P11" i="88"/>
  <c r="AS10" i="88"/>
  <c r="AR10" i="88"/>
  <c r="AQ10" i="88"/>
  <c r="AP10" i="88"/>
  <c r="AO10" i="88"/>
  <c r="AN10" i="88"/>
  <c r="AM10" i="88"/>
  <c r="AL10" i="88"/>
  <c r="AK10" i="88"/>
  <c r="AJ10" i="88"/>
  <c r="AI10" i="88"/>
  <c r="AG10" i="88"/>
  <c r="P10" i="88"/>
  <c r="AS9" i="88"/>
  <c r="AR9" i="88"/>
  <c r="AQ9" i="88"/>
  <c r="AP9" i="88"/>
  <c r="AO9" i="88"/>
  <c r="AN9" i="88"/>
  <c r="AM9" i="88"/>
  <c r="AL9" i="88"/>
  <c r="AK9" i="88"/>
  <c r="AJ9" i="88"/>
  <c r="AI9" i="88"/>
  <c r="AG9" i="88"/>
  <c r="P9" i="88"/>
  <c r="AW8" i="88"/>
  <c r="AS8" i="88"/>
  <c r="AR8" i="88"/>
  <c r="AQ8" i="88"/>
  <c r="AP8" i="88"/>
  <c r="AO8" i="88"/>
  <c r="AN8" i="88"/>
  <c r="AM8" i="88"/>
  <c r="AL8" i="88"/>
  <c r="AK8" i="88"/>
  <c r="AJ8" i="88"/>
  <c r="AI8" i="88"/>
  <c r="AG8" i="88"/>
  <c r="P8" i="88"/>
  <c r="AS7" i="88"/>
  <c r="AR7" i="88"/>
  <c r="AQ7" i="88"/>
  <c r="AP7" i="88"/>
  <c r="AO7" i="88"/>
  <c r="AN7" i="88"/>
  <c r="AM7" i="88"/>
  <c r="AL7" i="88"/>
  <c r="AK7" i="88"/>
  <c r="AJ7" i="88"/>
  <c r="AI7" i="88"/>
  <c r="AG7" i="88"/>
  <c r="P7" i="88"/>
  <c r="T34" i="87"/>
  <c r="S34" i="87"/>
  <c r="F34" i="87"/>
  <c r="E34" i="87"/>
  <c r="D34" i="87"/>
  <c r="C34" i="87"/>
  <c r="B34" i="87"/>
  <c r="T32" i="87"/>
  <c r="S32" i="87"/>
  <c r="P32" i="87"/>
  <c r="Q33" i="87" s="1"/>
  <c r="O32" i="87"/>
  <c r="N32" i="87"/>
  <c r="M32" i="87"/>
  <c r="L32" i="87"/>
  <c r="K32" i="87"/>
  <c r="J32" i="87"/>
  <c r="I32" i="87"/>
  <c r="H32" i="87"/>
  <c r="G32" i="87"/>
  <c r="F32" i="87"/>
  <c r="E32" i="87"/>
  <c r="D32" i="87"/>
  <c r="C32" i="87"/>
  <c r="B32" i="87"/>
  <c r="T31" i="87"/>
  <c r="P31" i="87"/>
  <c r="O31" i="87"/>
  <c r="N31" i="87"/>
  <c r="M31" i="87"/>
  <c r="L31" i="87"/>
  <c r="K31" i="87"/>
  <c r="J31" i="87"/>
  <c r="I31" i="87"/>
  <c r="H31" i="87"/>
  <c r="G31" i="87"/>
  <c r="F31" i="87"/>
  <c r="E31" i="87"/>
  <c r="D31" i="87"/>
  <c r="C31" i="87"/>
  <c r="T29" i="87"/>
  <c r="P29" i="87"/>
  <c r="O29" i="87"/>
  <c r="N29" i="87"/>
  <c r="M29" i="87"/>
  <c r="L29" i="87"/>
  <c r="K29" i="87"/>
  <c r="J29" i="87"/>
  <c r="I29" i="87"/>
  <c r="H29" i="87"/>
  <c r="G29" i="87"/>
  <c r="F29" i="87"/>
  <c r="E29" i="87"/>
  <c r="D29" i="87"/>
  <c r="C29" i="87"/>
  <c r="T26" i="87"/>
  <c r="S26" i="87"/>
  <c r="R26" i="87"/>
  <c r="T23" i="87"/>
  <c r="S23" i="87"/>
  <c r="F23" i="87"/>
  <c r="E23" i="87"/>
  <c r="D23" i="87"/>
  <c r="C23" i="87"/>
  <c r="B23" i="87"/>
  <c r="T21" i="87"/>
  <c r="S21" i="87"/>
  <c r="P21" i="87"/>
  <c r="Q22" i="87" s="1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T20" i="87"/>
  <c r="P20" i="87"/>
  <c r="O20" i="87"/>
  <c r="N20" i="87"/>
  <c r="M20" i="87"/>
  <c r="L20" i="87"/>
  <c r="K20" i="87"/>
  <c r="J20" i="87"/>
  <c r="I20" i="87"/>
  <c r="H20" i="87"/>
  <c r="G20" i="87"/>
  <c r="F20" i="87"/>
  <c r="E20" i="87"/>
  <c r="D20" i="87"/>
  <c r="C20" i="87"/>
  <c r="AI19" i="87"/>
  <c r="AI18" i="87"/>
  <c r="P18" i="87"/>
  <c r="O18" i="87"/>
  <c r="N18" i="87"/>
  <c r="M18" i="87"/>
  <c r="L18" i="87"/>
  <c r="K18" i="87"/>
  <c r="J18" i="87"/>
  <c r="I18" i="87"/>
  <c r="H18" i="87"/>
  <c r="G18" i="87"/>
  <c r="F18" i="87"/>
  <c r="E18" i="87"/>
  <c r="D18" i="87"/>
  <c r="C18" i="87"/>
  <c r="AI17" i="87"/>
  <c r="AI16" i="87"/>
  <c r="AI15" i="87"/>
  <c r="T15" i="87"/>
  <c r="S15" i="87"/>
  <c r="R15" i="87"/>
  <c r="AI14" i="87"/>
  <c r="S14" i="87"/>
  <c r="S25" i="87" s="1"/>
  <c r="AI13" i="87"/>
  <c r="AI12" i="87"/>
  <c r="T12" i="87"/>
  <c r="S12" i="87"/>
  <c r="F12" i="87"/>
  <c r="E12" i="87"/>
  <c r="D12" i="87"/>
  <c r="C12" i="87"/>
  <c r="B12" i="87"/>
  <c r="AI11" i="87"/>
  <c r="AI10" i="87"/>
  <c r="T10" i="87"/>
  <c r="S10" i="87"/>
  <c r="P10" i="87"/>
  <c r="Q11" i="87" s="1"/>
  <c r="O10" i="87"/>
  <c r="N10" i="87"/>
  <c r="M10" i="87"/>
  <c r="L10" i="87"/>
  <c r="K10" i="87"/>
  <c r="I10" i="87"/>
  <c r="H10" i="87"/>
  <c r="G10" i="87"/>
  <c r="F10" i="87"/>
  <c r="E10" i="87"/>
  <c r="D10" i="87"/>
  <c r="C10" i="87"/>
  <c r="B10" i="87"/>
  <c r="AI9" i="87"/>
  <c r="T9" i="87"/>
  <c r="P9" i="87"/>
  <c r="O9" i="87"/>
  <c r="N9" i="87"/>
  <c r="M9" i="87"/>
  <c r="L9" i="87"/>
  <c r="K9" i="87"/>
  <c r="J9" i="87"/>
  <c r="I9" i="87"/>
  <c r="H9" i="87"/>
  <c r="G9" i="87"/>
  <c r="F9" i="87"/>
  <c r="E9" i="87"/>
  <c r="D9" i="87"/>
  <c r="C9" i="87"/>
  <c r="AI8" i="87"/>
  <c r="T7" i="87"/>
  <c r="P7" i="87"/>
  <c r="O7" i="87"/>
  <c r="N7" i="87"/>
  <c r="M7" i="87"/>
  <c r="L7" i="87"/>
  <c r="I7" i="87"/>
  <c r="H7" i="87"/>
  <c r="G7" i="87"/>
  <c r="F7" i="87"/>
  <c r="E7" i="87"/>
  <c r="D7" i="87"/>
  <c r="C7" i="87"/>
  <c r="J6" i="87"/>
  <c r="K7" i="87" s="1"/>
  <c r="AV20" i="88" l="1"/>
  <c r="AU64" i="89"/>
  <c r="AW64" i="89" s="1"/>
  <c r="AU67" i="89"/>
  <c r="AU23" i="88"/>
  <c r="AU65" i="89"/>
  <c r="P66" i="89"/>
  <c r="AU66" i="89"/>
  <c r="AU20" i="89"/>
  <c r="AW20" i="89" s="1"/>
  <c r="AU21" i="89"/>
  <c r="AU22" i="89"/>
  <c r="AU21" i="88"/>
  <c r="AU20" i="88"/>
  <c r="AU22" i="88"/>
  <c r="AP23" i="89"/>
  <c r="AK23" i="89"/>
  <c r="AS23" i="89"/>
  <c r="P67" i="89"/>
  <c r="AP22" i="89"/>
  <c r="AO65" i="89"/>
  <c r="AG23" i="89"/>
  <c r="AK43" i="88"/>
  <c r="AS43" i="88"/>
  <c r="AG45" i="89"/>
  <c r="P45" i="89"/>
  <c r="AW62" i="88"/>
  <c r="AG67" i="88"/>
  <c r="AV67" i="88"/>
  <c r="AG23" i="88"/>
  <c r="AV23" i="88"/>
  <c r="P23" i="88"/>
  <c r="AW61" i="88"/>
  <c r="P44" i="89"/>
  <c r="AG22" i="89"/>
  <c r="AG44" i="89"/>
  <c r="AG66" i="88"/>
  <c r="AO65" i="88"/>
  <c r="AG22" i="88"/>
  <c r="P22" i="88"/>
  <c r="E33" i="87"/>
  <c r="M33" i="87"/>
  <c r="P11" i="87"/>
  <c r="AM42" i="88"/>
  <c r="AN66" i="88"/>
  <c r="AL20" i="89"/>
  <c r="AN43" i="89"/>
  <c r="AG43" i="89"/>
  <c r="AG21" i="88"/>
  <c r="P43" i="89"/>
  <c r="AG65" i="88"/>
  <c r="P21" i="88"/>
  <c r="P65" i="89"/>
  <c r="AG21" i="89"/>
  <c r="AK20" i="88"/>
  <c r="AN42" i="89"/>
  <c r="AJ44" i="89"/>
  <c r="AR44" i="89"/>
  <c r="AK22" i="88"/>
  <c r="AS22" i="88"/>
  <c r="AI23" i="89"/>
  <c r="AK42" i="89"/>
  <c r="AS42" i="89"/>
  <c r="AO44" i="89"/>
  <c r="AJ66" i="89"/>
  <c r="AR66" i="89"/>
  <c r="AI67" i="89"/>
  <c r="AQ67" i="89"/>
  <c r="AM64" i="88"/>
  <c r="AP67" i="89"/>
  <c r="AP42" i="88"/>
  <c r="AI23" i="88"/>
  <c r="AK64" i="88"/>
  <c r="AS64" i="88"/>
  <c r="AJ65" i="88"/>
  <c r="AR65" i="88"/>
  <c r="AP67" i="88"/>
  <c r="AI20" i="88"/>
  <c r="AQ20" i="88"/>
  <c r="G33" i="87"/>
  <c r="O33" i="87"/>
  <c r="AP23" i="88"/>
  <c r="AQ42" i="88"/>
  <c r="AS45" i="88"/>
  <c r="P42" i="89"/>
  <c r="D11" i="87"/>
  <c r="J22" i="87"/>
  <c r="AM20" i="88"/>
  <c r="AP20" i="88"/>
  <c r="AS21" i="88"/>
  <c r="AL44" i="88"/>
  <c r="AQ66" i="88"/>
  <c r="AG20" i="89"/>
  <c r="AO42" i="89"/>
  <c r="AN66" i="89"/>
  <c r="AM23" i="89"/>
  <c r="AN20" i="89"/>
  <c r="AL64" i="89"/>
  <c r="AG64" i="88"/>
  <c r="AL65" i="88"/>
  <c r="AN67" i="88"/>
  <c r="AI67" i="88"/>
  <c r="AQ67" i="88"/>
  <c r="AN21" i="89"/>
  <c r="AL22" i="89"/>
  <c r="AJ23" i="89"/>
  <c r="AK45" i="89"/>
  <c r="AS45" i="89"/>
  <c r="AI65" i="89"/>
  <c r="AQ65" i="89"/>
  <c r="AK66" i="89"/>
  <c r="AS66" i="89"/>
  <c r="AJ67" i="89"/>
  <c r="AR67" i="89"/>
  <c r="AJ44" i="88"/>
  <c r="AR44" i="88"/>
  <c r="AJ64" i="88"/>
  <c r="AR64" i="88"/>
  <c r="AN64" i="88"/>
  <c r="AM65" i="88"/>
  <c r="AL66" i="88"/>
  <c r="AJ42" i="89"/>
  <c r="AR42" i="89"/>
  <c r="AN44" i="89"/>
  <c r="AM22" i="88"/>
  <c r="AK23" i="88"/>
  <c r="AS23" i="88"/>
  <c r="AK44" i="88"/>
  <c r="AS44" i="88"/>
  <c r="AL21" i="89"/>
  <c r="AP21" i="89"/>
  <c r="AW51" i="89"/>
  <c r="AG42" i="89"/>
  <c r="K22" i="87"/>
  <c r="AK21" i="88"/>
  <c r="AP22" i="88"/>
  <c r="C11" i="87"/>
  <c r="L11" i="87"/>
  <c r="H33" i="87"/>
  <c r="P33" i="87"/>
  <c r="AO20" i="88"/>
  <c r="AL21" i="88"/>
  <c r="AN44" i="88"/>
  <c r="AK45" i="88"/>
  <c r="AN45" i="88"/>
  <c r="AL64" i="88"/>
  <c r="AJ66" i="88"/>
  <c r="AL23" i="89"/>
  <c r="AM20" i="89"/>
  <c r="AP43" i="89"/>
  <c r="AM67" i="89"/>
  <c r="O11" i="87"/>
  <c r="D22" i="87"/>
  <c r="L22" i="87"/>
  <c r="C33" i="87"/>
  <c r="K33" i="87"/>
  <c r="AJ20" i="88"/>
  <c r="AL22" i="88"/>
  <c r="AJ23" i="88"/>
  <c r="AR23" i="88"/>
  <c r="AJ42" i="88"/>
  <c r="AR42" i="88"/>
  <c r="AI45" i="88"/>
  <c r="AQ45" i="88"/>
  <c r="AI66" i="88"/>
  <c r="AM66" i="88"/>
  <c r="AJ67" i="88"/>
  <c r="AR67" i="88"/>
  <c r="AO23" i="89"/>
  <c r="AM22" i="89"/>
  <c r="AO45" i="89"/>
  <c r="AN64" i="89"/>
  <c r="AL66" i="89"/>
  <c r="C22" i="87"/>
  <c r="AN23" i="89"/>
  <c r="AS20" i="88"/>
  <c r="AP21" i="88"/>
  <c r="AK42" i="88"/>
  <c r="AS42" i="88"/>
  <c r="AP43" i="88"/>
  <c r="AO45" i="88"/>
  <c r="AJ45" i="88"/>
  <c r="AR45" i="88"/>
  <c r="AK67" i="88"/>
  <c r="AS67" i="88"/>
  <c r="AN22" i="89"/>
  <c r="AK65" i="89"/>
  <c r="AS65" i="89"/>
  <c r="AN65" i="89"/>
  <c r="AM66" i="89"/>
  <c r="H11" i="87"/>
  <c r="F22" i="87"/>
  <c r="N22" i="87"/>
  <c r="AL20" i="88"/>
  <c r="AI21" i="88"/>
  <c r="AQ21" i="88"/>
  <c r="AN22" i="88"/>
  <c r="AI42" i="88"/>
  <c r="AP45" i="88"/>
  <c r="AI64" i="88"/>
  <c r="AQ64" i="88"/>
  <c r="AP65" i="88"/>
  <c r="AO66" i="88"/>
  <c r="AQ23" i="89"/>
  <c r="AJ20" i="89"/>
  <c r="AR20" i="89"/>
  <c r="AI21" i="89"/>
  <c r="AQ21" i="89"/>
  <c r="AJ43" i="89"/>
  <c r="AR43" i="89"/>
  <c r="AN45" i="89"/>
  <c r="AL65" i="89"/>
  <c r="H22" i="87"/>
  <c r="AO22" i="88"/>
  <c r="AJ43" i="88"/>
  <c r="AR43" i="88"/>
  <c r="AL45" i="88"/>
  <c r="AR23" i="89"/>
  <c r="AL44" i="89"/>
  <c r="J33" i="87"/>
  <c r="AN23" i="88"/>
  <c r="AN42" i="88"/>
  <c r="AP44" i="88"/>
  <c r="AO43" i="89"/>
  <c r="AM44" i="89"/>
  <c r="AO67" i="89"/>
  <c r="AW7" i="89"/>
  <c r="P42" i="88"/>
  <c r="AG20" i="88"/>
  <c r="P20" i="88"/>
  <c r="AU65" i="88"/>
  <c r="T33" i="87"/>
  <c r="E11" i="87"/>
  <c r="M11" i="87"/>
  <c r="I33" i="87"/>
  <c r="AJ21" i="88"/>
  <c r="AR21" i="88"/>
  <c r="AO23" i="88"/>
  <c r="AO43" i="88"/>
  <c r="F11" i="87"/>
  <c r="N11" i="87"/>
  <c r="G11" i="87"/>
  <c r="I22" i="87"/>
  <c r="F33" i="87"/>
  <c r="N33" i="87"/>
  <c r="AR20" i="88"/>
  <c r="AM23" i="88"/>
  <c r="AM43" i="88"/>
  <c r="AO44" i="88"/>
  <c r="AI44" i="88"/>
  <c r="AQ44" i="88"/>
  <c r="AU45" i="88"/>
  <c r="AW45" i="88" s="1"/>
  <c r="AO64" i="88"/>
  <c r="AK65" i="88"/>
  <c r="AS65" i="88"/>
  <c r="AP66" i="88"/>
  <c r="AJ21" i="89"/>
  <c r="AR21" i="89"/>
  <c r="AL42" i="89"/>
  <c r="AI43" i="89"/>
  <c r="AQ43" i="89"/>
  <c r="AK44" i="89"/>
  <c r="AS44" i="89"/>
  <c r="AP64" i="89"/>
  <c r="AQ23" i="88"/>
  <c r="AL42" i="88"/>
  <c r="AU42" i="88"/>
  <c r="AW42" i="88" s="1"/>
  <c r="AO42" i="88"/>
  <c r="AN43" i="88"/>
  <c r="AI43" i="88"/>
  <c r="AQ43" i="88"/>
  <c r="AM45" i="88"/>
  <c r="AP64" i="88"/>
  <c r="AL67" i="88"/>
  <c r="AO20" i="89"/>
  <c r="AK21" i="89"/>
  <c r="AS21" i="89"/>
  <c r="AO22" i="89"/>
  <c r="AM42" i="89"/>
  <c r="AL45" i="89"/>
  <c r="AP65" i="89"/>
  <c r="AK67" i="89"/>
  <c r="AS67" i="89"/>
  <c r="AR66" i="88"/>
  <c r="AM67" i="88"/>
  <c r="AP20" i="89"/>
  <c r="AP44" i="89"/>
  <c r="AJ45" i="89"/>
  <c r="AR45" i="89"/>
  <c r="AM45" i="89"/>
  <c r="AJ64" i="89"/>
  <c r="AR64" i="89"/>
  <c r="AL67" i="89"/>
  <c r="AM41" i="88"/>
  <c r="I11" i="87"/>
  <c r="AN21" i="88"/>
  <c r="AI22" i="88"/>
  <c r="AQ22" i="88"/>
  <c r="AU44" i="88"/>
  <c r="AN65" i="88"/>
  <c r="AK66" i="88"/>
  <c r="AS66" i="88"/>
  <c r="AI20" i="89"/>
  <c r="AQ20" i="89"/>
  <c r="AM21" i="89"/>
  <c r="AI22" i="89"/>
  <c r="AQ22" i="89"/>
  <c r="AL43" i="89"/>
  <c r="AI44" i="89"/>
  <c r="AQ44" i="89"/>
  <c r="AO64" i="89"/>
  <c r="AK64" i="89"/>
  <c r="AS64" i="89"/>
  <c r="AJ65" i="89"/>
  <c r="AR65" i="89"/>
  <c r="AO66" i="89"/>
  <c r="J10" i="87"/>
  <c r="J11" i="87" s="1"/>
  <c r="E22" i="87"/>
  <c r="M22" i="87"/>
  <c r="AN20" i="88"/>
  <c r="AO21" i="88"/>
  <c r="AJ22" i="88"/>
  <c r="AR22" i="88"/>
  <c r="AL23" i="88"/>
  <c r="AL43" i="88"/>
  <c r="AM44" i="88"/>
  <c r="AO67" i="88"/>
  <c r="AJ22" i="89"/>
  <c r="AR22" i="89"/>
  <c r="AP42" i="89"/>
  <c r="AM43" i="89"/>
  <c r="AP66" i="89"/>
  <c r="AN67" i="89"/>
  <c r="AM21" i="88"/>
  <c r="AK20" i="89"/>
  <c r="AS20" i="89"/>
  <c r="AO21" i="89"/>
  <c r="AK22" i="89"/>
  <c r="AS22" i="89"/>
  <c r="AI42" i="89"/>
  <c r="AQ42" i="89"/>
  <c r="AK43" i="89"/>
  <c r="AS43" i="89"/>
  <c r="AP45" i="89"/>
  <c r="P48" i="89"/>
  <c r="AG48" i="89" s="1"/>
  <c r="AW48" i="89" s="1"/>
  <c r="AI64" i="89"/>
  <c r="AQ64" i="89"/>
  <c r="AM64" i="89"/>
  <c r="AI66" i="89"/>
  <c r="AQ66" i="89"/>
  <c r="AI65" i="88"/>
  <c r="AQ65" i="88"/>
  <c r="AI45" i="89"/>
  <c r="AQ45" i="89"/>
  <c r="AM65" i="89"/>
  <c r="P22" i="87"/>
  <c r="AW29" i="89"/>
  <c r="AW63" i="89"/>
  <c r="AU63" i="88"/>
  <c r="AW63" i="88" s="1"/>
  <c r="AW51" i="88"/>
  <c r="AV41" i="88"/>
  <c r="AW41" i="88" s="1"/>
  <c r="AW29" i="88"/>
  <c r="AV19" i="88"/>
  <c r="AW19" i="88" s="1"/>
  <c r="AW7" i="88"/>
  <c r="AU67" i="88"/>
  <c r="AU64" i="88"/>
  <c r="AU66" i="88"/>
  <c r="AW66" i="88" s="1"/>
  <c r="AQ63" i="88"/>
  <c r="AU43" i="88"/>
  <c r="P41" i="88"/>
  <c r="AP41" i="88"/>
  <c r="AQ41" i="88"/>
  <c r="AO19" i="88"/>
  <c r="AN19" i="88"/>
  <c r="AI19" i="88"/>
  <c r="T22" i="87"/>
  <c r="T11" i="87"/>
  <c r="AW41" i="89"/>
  <c r="AG63" i="89"/>
  <c r="AW19" i="89"/>
  <c r="A41" i="89"/>
  <c r="D33" i="87"/>
  <c r="L33" i="87"/>
  <c r="G22" i="87"/>
  <c r="O22" i="87"/>
  <c r="J7" i="87"/>
  <c r="AW67" i="89" l="1"/>
  <c r="AW45" i="89"/>
  <c r="AW67" i="88"/>
  <c r="AW23" i="88"/>
  <c r="AW65" i="88"/>
  <c r="AW64" i="88"/>
  <c r="K11" i="87"/>
  <c r="AW20" i="88"/>
  <c r="L60" i="70"/>
  <c r="F60" i="70"/>
  <c r="B32" i="68"/>
  <c r="C32" i="68"/>
  <c r="H32" i="68"/>
  <c r="I32" i="68"/>
  <c r="N49" i="66"/>
  <c r="O49" i="66"/>
  <c r="N50" i="66"/>
  <c r="O50" i="66"/>
  <c r="L49" i="66"/>
  <c r="L50" i="66"/>
  <c r="F49" i="66"/>
  <c r="F50" i="66"/>
  <c r="N54" i="86"/>
  <c r="O54" i="86"/>
  <c r="L54" i="86"/>
  <c r="L55" i="86"/>
  <c r="L56" i="86"/>
  <c r="F54" i="86"/>
  <c r="F55" i="86"/>
  <c r="L83" i="68"/>
  <c r="N83" i="68"/>
  <c r="O83" i="68"/>
  <c r="F83" i="68"/>
  <c r="N56" i="86"/>
  <c r="O56" i="86"/>
  <c r="F56" i="86"/>
  <c r="N82" i="68"/>
  <c r="O82" i="68"/>
  <c r="L82" i="68"/>
  <c r="F82" i="68"/>
  <c r="N58" i="68"/>
  <c r="O58" i="68"/>
  <c r="N59" i="68"/>
  <c r="O59" i="68"/>
  <c r="L58" i="68"/>
  <c r="F58" i="68"/>
  <c r="I32" i="66"/>
  <c r="H32" i="66"/>
  <c r="N87" i="48"/>
  <c r="O87" i="48"/>
  <c r="N88" i="48"/>
  <c r="O88" i="48"/>
  <c r="L87" i="48"/>
  <c r="L88" i="48"/>
  <c r="F87" i="48"/>
  <c r="N51" i="48"/>
  <c r="O51" i="48"/>
  <c r="N52" i="48"/>
  <c r="O52" i="48"/>
  <c r="L51" i="48"/>
  <c r="L52" i="48"/>
  <c r="F51" i="48"/>
  <c r="F52" i="48"/>
  <c r="N52" i="47"/>
  <c r="O52" i="47"/>
  <c r="N53" i="47"/>
  <c r="O53" i="47"/>
  <c r="L52" i="47"/>
  <c r="L53" i="47"/>
  <c r="F52" i="47"/>
  <c r="N55" i="46"/>
  <c r="O55" i="46"/>
  <c r="N56" i="46"/>
  <c r="O56" i="46"/>
  <c r="L55" i="46"/>
  <c r="L56" i="46"/>
  <c r="F55" i="46"/>
  <c r="N54" i="36"/>
  <c r="O54" i="36"/>
  <c r="L54" i="36"/>
  <c r="F54" i="36"/>
  <c r="N52" i="86"/>
  <c r="O52" i="86"/>
  <c r="N53" i="86"/>
  <c r="O53" i="86"/>
  <c r="L52" i="86"/>
  <c r="L53" i="86"/>
  <c r="F52" i="86"/>
  <c r="F53" i="86"/>
  <c r="B61" i="68"/>
  <c r="C61" i="68"/>
  <c r="L56" i="83"/>
  <c r="L79" i="68"/>
  <c r="N79" i="68"/>
  <c r="O79" i="68"/>
  <c r="L80" i="68"/>
  <c r="N80" i="68"/>
  <c r="O80" i="68"/>
  <c r="F79" i="68"/>
  <c r="L48" i="66"/>
  <c r="N48" i="66"/>
  <c r="O48" i="66"/>
  <c r="F48" i="66"/>
  <c r="F86" i="48"/>
  <c r="L86" i="48"/>
  <c r="N86" i="48"/>
  <c r="O86" i="48"/>
  <c r="N54" i="47"/>
  <c r="O54" i="47"/>
  <c r="L54" i="47"/>
  <c r="F54" i="47"/>
  <c r="N55" i="81"/>
  <c r="O55" i="81"/>
  <c r="L55" i="81"/>
  <c r="L56" i="81"/>
  <c r="F55" i="81"/>
  <c r="L57" i="3"/>
  <c r="N57" i="3"/>
  <c r="O57" i="3"/>
  <c r="L58" i="3"/>
  <c r="N58" i="3"/>
  <c r="O58" i="3"/>
  <c r="F57" i="3"/>
  <c r="N57" i="70"/>
  <c r="O57" i="70"/>
  <c r="L57" i="70"/>
  <c r="N54" i="66"/>
  <c r="O54" i="66"/>
  <c r="L54" i="66"/>
  <c r="F54" i="66"/>
  <c r="B61" i="48"/>
  <c r="C61" i="48"/>
  <c r="N55" i="47"/>
  <c r="O55" i="47"/>
  <c r="L55" i="47"/>
  <c r="F55" i="47"/>
  <c r="N59" i="86"/>
  <c r="O59" i="86"/>
  <c r="L59" i="86"/>
  <c r="F59" i="86"/>
  <c r="P54" i="86" l="1"/>
  <c r="P52" i="47"/>
  <c r="P54" i="36"/>
  <c r="P50" i="66"/>
  <c r="P49" i="66"/>
  <c r="P56" i="86"/>
  <c r="P83" i="68"/>
  <c r="P82" i="68"/>
  <c r="P59" i="68"/>
  <c r="P87" i="48"/>
  <c r="P51" i="48"/>
  <c r="P48" i="66"/>
  <c r="P88" i="48"/>
  <c r="P52" i="86"/>
  <c r="P56" i="46"/>
  <c r="P55" i="46"/>
  <c r="P55" i="81"/>
  <c r="P58" i="68"/>
  <c r="P52" i="48"/>
  <c r="P53" i="47"/>
  <c r="P53" i="86"/>
  <c r="P79" i="68"/>
  <c r="P54" i="47"/>
  <c r="P58" i="3"/>
  <c r="P80" i="68"/>
  <c r="P86" i="48"/>
  <c r="P59" i="86"/>
  <c r="P57" i="3"/>
  <c r="P54" i="66"/>
  <c r="P55" i="47"/>
  <c r="P57" i="70"/>
  <c r="F55" i="70" l="1"/>
  <c r="N77" i="68"/>
  <c r="O77" i="68"/>
  <c r="N78" i="68"/>
  <c r="O78" i="68"/>
  <c r="L77" i="68"/>
  <c r="L78" i="68"/>
  <c r="F77" i="68"/>
  <c r="I61" i="68"/>
  <c r="H61" i="68"/>
  <c r="N27" i="68"/>
  <c r="O27" i="68"/>
  <c r="L27" i="68"/>
  <c r="F27" i="68"/>
  <c r="N57" i="47"/>
  <c r="O57" i="47"/>
  <c r="N59" i="47"/>
  <c r="O59" i="47"/>
  <c r="L57" i="47"/>
  <c r="L59" i="47"/>
  <c r="F57" i="47"/>
  <c r="F56" i="46"/>
  <c r="F56" i="81"/>
  <c r="N56" i="81"/>
  <c r="O56" i="81"/>
  <c r="N53" i="36"/>
  <c r="O53" i="36"/>
  <c r="L53" i="36"/>
  <c r="F53" i="36"/>
  <c r="N58" i="86"/>
  <c r="O58" i="86"/>
  <c r="L58" i="86"/>
  <c r="F58" i="86"/>
  <c r="N93" i="3"/>
  <c r="O93" i="3"/>
  <c r="N94" i="3"/>
  <c r="O94" i="3"/>
  <c r="L93" i="3"/>
  <c r="F93" i="3"/>
  <c r="N55" i="3"/>
  <c r="O55" i="3"/>
  <c r="L55" i="3"/>
  <c r="F55" i="3"/>
  <c r="P27" i="68" l="1"/>
  <c r="P90" i="86"/>
  <c r="P55" i="3"/>
  <c r="P94" i="3"/>
  <c r="P56" i="81"/>
  <c r="P58" i="86"/>
  <c r="P59" i="47"/>
  <c r="P53" i="36"/>
  <c r="P77" i="68"/>
  <c r="P78" i="68"/>
  <c r="P57" i="47"/>
  <c r="P93" i="3"/>
  <c r="L58" i="83"/>
  <c r="N70" i="66"/>
  <c r="O70" i="66"/>
  <c r="N71" i="66"/>
  <c r="O71" i="66"/>
  <c r="L70" i="66"/>
  <c r="L71" i="66"/>
  <c r="F70" i="66"/>
  <c r="N20" i="66"/>
  <c r="O20" i="66"/>
  <c r="N21" i="66"/>
  <c r="O21" i="66"/>
  <c r="N31" i="66"/>
  <c r="O31" i="66"/>
  <c r="L20" i="66"/>
  <c r="L21" i="66"/>
  <c r="L31" i="66"/>
  <c r="F20" i="66"/>
  <c r="F21" i="66"/>
  <c r="F31" i="66"/>
  <c r="N50" i="48"/>
  <c r="O50" i="48"/>
  <c r="L50" i="48"/>
  <c r="F50" i="48"/>
  <c r="N31" i="48"/>
  <c r="O31" i="48"/>
  <c r="L31" i="48"/>
  <c r="F31" i="48"/>
  <c r="N57" i="81"/>
  <c r="O57" i="81"/>
  <c r="L57" i="81"/>
  <c r="F57" i="81"/>
  <c r="B61" i="86"/>
  <c r="C61" i="86"/>
  <c r="F54" i="3"/>
  <c r="N54" i="3"/>
  <c r="O54" i="3"/>
  <c r="L54" i="3"/>
  <c r="N84" i="68"/>
  <c r="O84" i="68"/>
  <c r="N85" i="68"/>
  <c r="O85" i="68"/>
  <c r="N86" i="68"/>
  <c r="O86" i="68"/>
  <c r="N87" i="68"/>
  <c r="O87" i="68"/>
  <c r="N88" i="68"/>
  <c r="O88" i="68"/>
  <c r="N89" i="68"/>
  <c r="O89" i="68"/>
  <c r="N90" i="68"/>
  <c r="O90" i="68"/>
  <c r="L84" i="68"/>
  <c r="L85" i="68"/>
  <c r="L86" i="68"/>
  <c r="L87" i="68"/>
  <c r="L88" i="68"/>
  <c r="L89" i="68"/>
  <c r="L90" i="68"/>
  <c r="F81" i="68"/>
  <c r="F84" i="68"/>
  <c r="F85" i="68"/>
  <c r="F86" i="68"/>
  <c r="F87" i="68"/>
  <c r="F88" i="68"/>
  <c r="F89" i="68"/>
  <c r="F90" i="68"/>
  <c r="N68" i="66"/>
  <c r="O68" i="66"/>
  <c r="N69" i="66"/>
  <c r="O69" i="66"/>
  <c r="L68" i="66"/>
  <c r="L69" i="66"/>
  <c r="F68" i="66"/>
  <c r="F69" i="66"/>
  <c r="F71" i="66"/>
  <c r="N16" i="66"/>
  <c r="O16" i="66"/>
  <c r="N17" i="66"/>
  <c r="O17" i="66"/>
  <c r="N18" i="66"/>
  <c r="O18" i="66"/>
  <c r="N19" i="66"/>
  <c r="O19" i="66"/>
  <c r="L16" i="66"/>
  <c r="L17" i="66"/>
  <c r="L18" i="66"/>
  <c r="L19" i="66"/>
  <c r="F16" i="66"/>
  <c r="N60" i="48"/>
  <c r="O60" i="48"/>
  <c r="L60" i="48"/>
  <c r="F60" i="48"/>
  <c r="N52" i="36"/>
  <c r="O52" i="36"/>
  <c r="L52" i="36"/>
  <c r="F52" i="36"/>
  <c r="F52" i="3"/>
  <c r="N52" i="3"/>
  <c r="O52" i="3"/>
  <c r="L52" i="3"/>
  <c r="L94" i="83"/>
  <c r="F93" i="83"/>
  <c r="F94" i="83"/>
  <c r="N75" i="83"/>
  <c r="O75" i="83"/>
  <c r="L75" i="83"/>
  <c r="F75" i="83"/>
  <c r="P20" i="66" l="1"/>
  <c r="P50" i="48"/>
  <c r="P31" i="66"/>
  <c r="P57" i="81"/>
  <c r="P52" i="36"/>
  <c r="P92" i="86"/>
  <c r="P75" i="83"/>
  <c r="P88" i="68"/>
  <c r="P84" i="68"/>
  <c r="P70" i="66"/>
  <c r="P19" i="66"/>
  <c r="P21" i="66"/>
  <c r="P87" i="68"/>
  <c r="P89" i="68"/>
  <c r="P85" i="68"/>
  <c r="P71" i="66"/>
  <c r="P60" i="48"/>
  <c r="P31" i="48"/>
  <c r="P84" i="86"/>
  <c r="P54" i="3"/>
  <c r="P18" i="66"/>
  <c r="P85" i="86"/>
  <c r="P52" i="3"/>
  <c r="P90" i="68"/>
  <c r="P86" i="68"/>
  <c r="P69" i="66"/>
  <c r="P68" i="66"/>
  <c r="P16" i="66"/>
  <c r="P17" i="66"/>
  <c r="N81" i="68" l="1"/>
  <c r="O81" i="68"/>
  <c r="L81" i="68"/>
  <c r="D39" i="68"/>
  <c r="D40" i="68"/>
  <c r="D41" i="68"/>
  <c r="D42" i="68"/>
  <c r="D43" i="68"/>
  <c r="D44" i="68"/>
  <c r="D45" i="68"/>
  <c r="D46" i="68"/>
  <c r="D47" i="68"/>
  <c r="D48" i="68"/>
  <c r="D49" i="68"/>
  <c r="D50" i="68"/>
  <c r="D51" i="68"/>
  <c r="D52" i="68"/>
  <c r="D53" i="68"/>
  <c r="D54" i="68"/>
  <c r="D55" i="68"/>
  <c r="D56" i="68"/>
  <c r="D57" i="68"/>
  <c r="D58" i="68"/>
  <c r="D59" i="68"/>
  <c r="D60" i="68"/>
  <c r="L59" i="68"/>
  <c r="L60" i="68"/>
  <c r="N57" i="68"/>
  <c r="O57" i="68"/>
  <c r="N60" i="68"/>
  <c r="O60" i="68"/>
  <c r="F59" i="68"/>
  <c r="N67" i="66"/>
  <c r="O67" i="66"/>
  <c r="L67" i="66"/>
  <c r="N62" i="66"/>
  <c r="O62" i="66"/>
  <c r="L62" i="66"/>
  <c r="F64" i="66"/>
  <c r="F67" i="66"/>
  <c r="F62" i="66"/>
  <c r="N9" i="66"/>
  <c r="O9" i="66"/>
  <c r="N10" i="66"/>
  <c r="O10" i="66"/>
  <c r="N12" i="66"/>
  <c r="O12" i="66"/>
  <c r="N13" i="66"/>
  <c r="O13" i="66"/>
  <c r="O14" i="66"/>
  <c r="N15" i="66"/>
  <c r="O15" i="66"/>
  <c r="L8" i="66"/>
  <c r="L9" i="66"/>
  <c r="L10" i="66"/>
  <c r="L12" i="66"/>
  <c r="L13" i="66"/>
  <c r="L15" i="66"/>
  <c r="F9" i="66"/>
  <c r="F10" i="66"/>
  <c r="F12" i="66"/>
  <c r="F13" i="66"/>
  <c r="F15" i="66"/>
  <c r="F17" i="66"/>
  <c r="F18" i="66"/>
  <c r="F19" i="66"/>
  <c r="N89" i="48"/>
  <c r="O89" i="48"/>
  <c r="N90" i="48"/>
  <c r="O90" i="48"/>
  <c r="N91" i="48"/>
  <c r="O91" i="48"/>
  <c r="N92" i="48"/>
  <c r="O92" i="48"/>
  <c r="N93" i="48"/>
  <c r="O93" i="48"/>
  <c r="N94" i="48"/>
  <c r="O94" i="48"/>
  <c r="L89" i="48"/>
  <c r="L90" i="48"/>
  <c r="L91" i="48"/>
  <c r="L92" i="48"/>
  <c r="L93" i="48"/>
  <c r="L94" i="48"/>
  <c r="F89" i="48"/>
  <c r="F90" i="48"/>
  <c r="F91" i="48"/>
  <c r="F92" i="48"/>
  <c r="F93" i="48"/>
  <c r="F94" i="48"/>
  <c r="F85" i="48"/>
  <c r="N85" i="48"/>
  <c r="O85" i="48"/>
  <c r="L85" i="48"/>
  <c r="N58" i="48"/>
  <c r="O58" i="48"/>
  <c r="L58" i="48"/>
  <c r="L59" i="48"/>
  <c r="F58" i="48"/>
  <c r="N88" i="47"/>
  <c r="O88" i="47"/>
  <c r="L88" i="47"/>
  <c r="F88" i="47"/>
  <c r="N60" i="46"/>
  <c r="O60" i="46"/>
  <c r="L60" i="46"/>
  <c r="F60" i="46"/>
  <c r="P94" i="48" l="1"/>
  <c r="P90" i="48"/>
  <c r="P58" i="48"/>
  <c r="P60" i="46"/>
  <c r="P81" i="68"/>
  <c r="P67" i="66"/>
  <c r="P62" i="66"/>
  <c r="P15" i="66"/>
  <c r="P12" i="66"/>
  <c r="P13" i="66"/>
  <c r="P10" i="66"/>
  <c r="P93" i="48"/>
  <c r="P89" i="48"/>
  <c r="P85" i="48"/>
  <c r="P92" i="48"/>
  <c r="P88" i="47"/>
  <c r="P9" i="66"/>
  <c r="P91" i="48"/>
  <c r="P60" i="68"/>
  <c r="P57" i="68"/>
  <c r="L22" i="83" l="1"/>
  <c r="N22" i="83"/>
  <c r="O22" i="83"/>
  <c r="F22" i="83"/>
  <c r="J47" i="2"/>
  <c r="I47" i="2"/>
  <c r="D47" i="2"/>
  <c r="C47" i="2"/>
  <c r="J27" i="2"/>
  <c r="I27" i="2"/>
  <c r="D27" i="2"/>
  <c r="C27" i="2"/>
  <c r="J7" i="2"/>
  <c r="I7" i="2"/>
  <c r="N70" i="86"/>
  <c r="O70" i="86"/>
  <c r="F70" i="86"/>
  <c r="L70" i="86"/>
  <c r="G7" i="2" l="1"/>
  <c r="P22" i="83"/>
  <c r="P70" i="86"/>
  <c r="O47" i="2"/>
  <c r="G27" i="2"/>
  <c r="M47" i="2"/>
  <c r="P47" i="2"/>
  <c r="G47" i="2"/>
  <c r="P27" i="2"/>
  <c r="M27" i="2"/>
  <c r="O27" i="2"/>
  <c r="M7" i="2"/>
  <c r="P7" i="2"/>
  <c r="O7" i="2"/>
  <c r="O96" i="86"/>
  <c r="N96" i="86"/>
  <c r="L96" i="86"/>
  <c r="F96" i="86"/>
  <c r="I95" i="86"/>
  <c r="H95" i="86"/>
  <c r="D95" i="86"/>
  <c r="K94" i="86"/>
  <c r="E94" i="86"/>
  <c r="D94" i="86"/>
  <c r="K93" i="86"/>
  <c r="E93" i="86"/>
  <c r="D93" i="86"/>
  <c r="K92" i="86"/>
  <c r="E92" i="86"/>
  <c r="D92" i="86"/>
  <c r="K91" i="86"/>
  <c r="E91" i="86"/>
  <c r="D91" i="86"/>
  <c r="K90" i="86"/>
  <c r="E90" i="86"/>
  <c r="D90" i="86"/>
  <c r="K89" i="86"/>
  <c r="E89" i="86"/>
  <c r="D89" i="86"/>
  <c r="K88" i="86"/>
  <c r="E88" i="86"/>
  <c r="D88" i="86"/>
  <c r="K87" i="86"/>
  <c r="E87" i="86"/>
  <c r="D87" i="86"/>
  <c r="K86" i="86"/>
  <c r="E86" i="86"/>
  <c r="D86" i="86"/>
  <c r="K85" i="86"/>
  <c r="E85" i="86"/>
  <c r="D85" i="86"/>
  <c r="K84" i="86"/>
  <c r="E84" i="86"/>
  <c r="D84" i="86"/>
  <c r="K83" i="86"/>
  <c r="E83" i="86"/>
  <c r="D83" i="86"/>
  <c r="K82" i="86"/>
  <c r="E82" i="86"/>
  <c r="D82" i="86"/>
  <c r="K81" i="86"/>
  <c r="E81" i="86"/>
  <c r="D81" i="86"/>
  <c r="K80" i="86"/>
  <c r="E80" i="86"/>
  <c r="D80" i="86"/>
  <c r="K79" i="86"/>
  <c r="E79" i="86"/>
  <c r="D79" i="86"/>
  <c r="O78" i="86"/>
  <c r="N78" i="86"/>
  <c r="K78" i="86"/>
  <c r="F78" i="86"/>
  <c r="E78" i="86"/>
  <c r="D78" i="86"/>
  <c r="O77" i="86"/>
  <c r="N77" i="86"/>
  <c r="L77" i="86"/>
  <c r="K77" i="86"/>
  <c r="F77" i="86"/>
  <c r="E77" i="86"/>
  <c r="D77" i="86"/>
  <c r="O76" i="86"/>
  <c r="N76" i="86"/>
  <c r="L76" i="86"/>
  <c r="K76" i="86"/>
  <c r="F76" i="86"/>
  <c r="E76" i="86"/>
  <c r="D76" i="86"/>
  <c r="O75" i="86"/>
  <c r="N75" i="86"/>
  <c r="L75" i="86"/>
  <c r="K75" i="86"/>
  <c r="F75" i="86"/>
  <c r="E75" i="86"/>
  <c r="D75" i="86"/>
  <c r="O74" i="86"/>
  <c r="N74" i="86"/>
  <c r="L74" i="86"/>
  <c r="K74" i="86"/>
  <c r="F74" i="86"/>
  <c r="E74" i="86"/>
  <c r="D74" i="86"/>
  <c r="O73" i="86"/>
  <c r="N73" i="86"/>
  <c r="L73" i="86"/>
  <c r="K73" i="86"/>
  <c r="F73" i="86"/>
  <c r="E73" i="86"/>
  <c r="D73" i="86"/>
  <c r="O72" i="86"/>
  <c r="N72" i="86"/>
  <c r="L72" i="86"/>
  <c r="K72" i="86"/>
  <c r="F72" i="86"/>
  <c r="E72" i="86"/>
  <c r="D72" i="86"/>
  <c r="O71" i="86"/>
  <c r="N71" i="86"/>
  <c r="L71" i="86"/>
  <c r="K71" i="86"/>
  <c r="F71" i="86"/>
  <c r="E71" i="86"/>
  <c r="D71" i="86"/>
  <c r="K70" i="86"/>
  <c r="E70" i="86"/>
  <c r="D70" i="86"/>
  <c r="O69" i="86"/>
  <c r="N69" i="86"/>
  <c r="L69" i="86"/>
  <c r="K69" i="86"/>
  <c r="F69" i="86"/>
  <c r="E69" i="86"/>
  <c r="D69" i="86"/>
  <c r="O68" i="86"/>
  <c r="N68" i="86"/>
  <c r="L68" i="86"/>
  <c r="K68" i="86"/>
  <c r="F68" i="86"/>
  <c r="E68" i="86"/>
  <c r="D68" i="86"/>
  <c r="C67" i="86"/>
  <c r="K67" i="86" s="1"/>
  <c r="B67" i="86"/>
  <c r="J67" i="86" s="1"/>
  <c r="F66" i="86"/>
  <c r="L66" i="86" s="1"/>
  <c r="P66" i="86" s="1"/>
  <c r="O62" i="86"/>
  <c r="N62" i="86"/>
  <c r="L62" i="86"/>
  <c r="K62" i="86"/>
  <c r="J62" i="86"/>
  <c r="F62" i="86"/>
  <c r="I61" i="86"/>
  <c r="K61" i="86" s="1"/>
  <c r="H61" i="86"/>
  <c r="J61" i="86" s="1"/>
  <c r="O60" i="86"/>
  <c r="N60" i="86"/>
  <c r="L60" i="86"/>
  <c r="K60" i="86"/>
  <c r="J60" i="86"/>
  <c r="F60" i="86"/>
  <c r="E60" i="86"/>
  <c r="D60" i="86"/>
  <c r="K59" i="86"/>
  <c r="J59" i="86"/>
  <c r="E59" i="86"/>
  <c r="D59" i="86"/>
  <c r="K58" i="86"/>
  <c r="J58" i="86"/>
  <c r="E58" i="86"/>
  <c r="D58" i="86"/>
  <c r="K57" i="86"/>
  <c r="J57" i="86"/>
  <c r="E57" i="86"/>
  <c r="D57" i="86"/>
  <c r="K56" i="86"/>
  <c r="J56" i="86"/>
  <c r="E56" i="86"/>
  <c r="D56" i="86"/>
  <c r="O55" i="86"/>
  <c r="N55" i="86"/>
  <c r="K55" i="86"/>
  <c r="J55" i="86"/>
  <c r="E55" i="86"/>
  <c r="D55" i="86"/>
  <c r="K54" i="86"/>
  <c r="J54" i="86"/>
  <c r="E54" i="86"/>
  <c r="D54" i="86"/>
  <c r="K53" i="86"/>
  <c r="J53" i="86"/>
  <c r="E53" i="86"/>
  <c r="D53" i="86"/>
  <c r="K52" i="86"/>
  <c r="J52" i="86"/>
  <c r="E52" i="86"/>
  <c r="D52" i="86"/>
  <c r="O51" i="86"/>
  <c r="N51" i="86"/>
  <c r="L51" i="86"/>
  <c r="K51" i="86"/>
  <c r="J51" i="86"/>
  <c r="F51" i="86"/>
  <c r="E51" i="86"/>
  <c r="D51" i="86"/>
  <c r="O50" i="86"/>
  <c r="N50" i="86"/>
  <c r="L50" i="86"/>
  <c r="K50" i="86"/>
  <c r="J50" i="86"/>
  <c r="F50" i="86"/>
  <c r="E50" i="86"/>
  <c r="D50" i="86"/>
  <c r="O49" i="86"/>
  <c r="N49" i="86"/>
  <c r="L49" i="86"/>
  <c r="K49" i="86"/>
  <c r="J49" i="86"/>
  <c r="F49" i="86"/>
  <c r="E49" i="86"/>
  <c r="D49" i="86"/>
  <c r="O48" i="86"/>
  <c r="N48" i="86"/>
  <c r="L48" i="86"/>
  <c r="K48" i="86"/>
  <c r="J48" i="86"/>
  <c r="F48" i="86"/>
  <c r="E48" i="86"/>
  <c r="D48" i="86"/>
  <c r="O47" i="86"/>
  <c r="N47" i="86"/>
  <c r="L47" i="86"/>
  <c r="K47" i="86"/>
  <c r="J47" i="86"/>
  <c r="F47" i="86"/>
  <c r="E47" i="86"/>
  <c r="D47" i="86"/>
  <c r="O46" i="86"/>
  <c r="N46" i="86"/>
  <c r="L46" i="86"/>
  <c r="K46" i="86"/>
  <c r="J46" i="86"/>
  <c r="F46" i="86"/>
  <c r="E46" i="86"/>
  <c r="D46" i="86"/>
  <c r="O45" i="86"/>
  <c r="N45" i="86"/>
  <c r="L45" i="86"/>
  <c r="K45" i="86"/>
  <c r="J45" i="86"/>
  <c r="F45" i="86"/>
  <c r="E45" i="86"/>
  <c r="D45" i="86"/>
  <c r="O44" i="86"/>
  <c r="N44" i="86"/>
  <c r="L44" i="86"/>
  <c r="K44" i="86"/>
  <c r="J44" i="86"/>
  <c r="F44" i="86"/>
  <c r="E44" i="86"/>
  <c r="D44" i="86"/>
  <c r="O43" i="86"/>
  <c r="N43" i="86"/>
  <c r="L43" i="86"/>
  <c r="K43" i="86"/>
  <c r="J43" i="86"/>
  <c r="F43" i="86"/>
  <c r="E43" i="86"/>
  <c r="D43" i="86"/>
  <c r="O42" i="86"/>
  <c r="N42" i="86"/>
  <c r="L42" i="86"/>
  <c r="K42" i="86"/>
  <c r="J42" i="86"/>
  <c r="F42" i="86"/>
  <c r="E42" i="86"/>
  <c r="D42" i="86"/>
  <c r="O41" i="86"/>
  <c r="N41" i="86"/>
  <c r="L41" i="86"/>
  <c r="K41" i="86"/>
  <c r="J41" i="86"/>
  <c r="F41" i="86"/>
  <c r="E41" i="86"/>
  <c r="D41" i="86"/>
  <c r="O40" i="86"/>
  <c r="N40" i="86"/>
  <c r="L40" i="86"/>
  <c r="K40" i="86"/>
  <c r="J40" i="86"/>
  <c r="F40" i="86"/>
  <c r="E40" i="86"/>
  <c r="D40" i="86"/>
  <c r="O39" i="86"/>
  <c r="N39" i="86"/>
  <c r="L39" i="86"/>
  <c r="K39" i="86"/>
  <c r="J39" i="86"/>
  <c r="F39" i="86"/>
  <c r="E39" i="86"/>
  <c r="D39" i="86"/>
  <c r="L38" i="86"/>
  <c r="L67" i="86" s="1"/>
  <c r="F38" i="86"/>
  <c r="F67" i="86" s="1"/>
  <c r="C38" i="86"/>
  <c r="O38" i="86" s="1"/>
  <c r="B38" i="86"/>
  <c r="N38" i="86" s="1"/>
  <c r="F37" i="86"/>
  <c r="P37" i="86" s="1"/>
  <c r="B37" i="86"/>
  <c r="B66" i="86" s="1"/>
  <c r="O33" i="86"/>
  <c r="N33" i="86"/>
  <c r="L33" i="86"/>
  <c r="F33" i="86"/>
  <c r="I32" i="86"/>
  <c r="H32" i="86"/>
  <c r="J32" i="86" s="1"/>
  <c r="C32" i="86"/>
  <c r="E32" i="86" s="1"/>
  <c r="B32" i="86"/>
  <c r="O31" i="86"/>
  <c r="N31" i="86"/>
  <c r="L31" i="86"/>
  <c r="K31" i="86"/>
  <c r="J31" i="86"/>
  <c r="F31" i="86"/>
  <c r="E31" i="86"/>
  <c r="D31" i="86"/>
  <c r="K30" i="86"/>
  <c r="J30" i="86"/>
  <c r="E30" i="86"/>
  <c r="D30" i="86"/>
  <c r="O29" i="86"/>
  <c r="N29" i="86"/>
  <c r="L29" i="86"/>
  <c r="K29" i="86"/>
  <c r="J29" i="86"/>
  <c r="F29" i="86"/>
  <c r="E29" i="86"/>
  <c r="D29" i="86"/>
  <c r="O28" i="86"/>
  <c r="N28" i="86"/>
  <c r="L28" i="86"/>
  <c r="K28" i="86"/>
  <c r="J28" i="86"/>
  <c r="F28" i="86"/>
  <c r="E28" i="86"/>
  <c r="D28" i="86"/>
  <c r="O27" i="86"/>
  <c r="N27" i="86"/>
  <c r="L27" i="86"/>
  <c r="K27" i="86"/>
  <c r="J27" i="86"/>
  <c r="F27" i="86"/>
  <c r="E27" i="86"/>
  <c r="D27" i="86"/>
  <c r="O26" i="86"/>
  <c r="N26" i="86"/>
  <c r="L26" i="86"/>
  <c r="K26" i="86"/>
  <c r="J26" i="86"/>
  <c r="F26" i="86"/>
  <c r="E26" i="86"/>
  <c r="D26" i="86"/>
  <c r="O25" i="86"/>
  <c r="N25" i="86"/>
  <c r="L25" i="86"/>
  <c r="K25" i="86"/>
  <c r="J25" i="86"/>
  <c r="F25" i="86"/>
  <c r="E25" i="86"/>
  <c r="D25" i="86"/>
  <c r="O24" i="86"/>
  <c r="N24" i="86"/>
  <c r="L24" i="86"/>
  <c r="K24" i="86"/>
  <c r="J24" i="86"/>
  <c r="F24" i="86"/>
  <c r="E24" i="86"/>
  <c r="D24" i="86"/>
  <c r="O23" i="86"/>
  <c r="N23" i="86"/>
  <c r="L23" i="86"/>
  <c r="K23" i="86"/>
  <c r="J23" i="86"/>
  <c r="F23" i="86"/>
  <c r="E23" i="86"/>
  <c r="D23" i="86"/>
  <c r="O22" i="86"/>
  <c r="N22" i="86"/>
  <c r="L22" i="86"/>
  <c r="K22" i="86"/>
  <c r="J22" i="86"/>
  <c r="F22" i="86"/>
  <c r="E22" i="86"/>
  <c r="D22" i="86"/>
  <c r="O21" i="86"/>
  <c r="N21" i="86"/>
  <c r="L21" i="86"/>
  <c r="K21" i="86"/>
  <c r="J21" i="86"/>
  <c r="F21" i="86"/>
  <c r="E21" i="86"/>
  <c r="D21" i="86"/>
  <c r="O20" i="86"/>
  <c r="N20" i="86"/>
  <c r="L20" i="86"/>
  <c r="K20" i="86"/>
  <c r="J20" i="86"/>
  <c r="F20" i="86"/>
  <c r="E20" i="86"/>
  <c r="D20" i="86"/>
  <c r="O19" i="86"/>
  <c r="N19" i="86"/>
  <c r="L19" i="86"/>
  <c r="K19" i="86"/>
  <c r="J19" i="86"/>
  <c r="F19" i="86"/>
  <c r="E19" i="86"/>
  <c r="D19" i="86"/>
  <c r="O18" i="86"/>
  <c r="N18" i="86"/>
  <c r="L18" i="86"/>
  <c r="K18" i="86"/>
  <c r="J18" i="86"/>
  <c r="F18" i="86"/>
  <c r="E18" i="86"/>
  <c r="D18" i="86"/>
  <c r="O17" i="86"/>
  <c r="N17" i="86"/>
  <c r="L17" i="86"/>
  <c r="K17" i="86"/>
  <c r="J17" i="86"/>
  <c r="F17" i="86"/>
  <c r="E17" i="86"/>
  <c r="D17" i="86"/>
  <c r="O16" i="86"/>
  <c r="N16" i="86"/>
  <c r="L16" i="86"/>
  <c r="K16" i="86"/>
  <c r="J16" i="86"/>
  <c r="F16" i="86"/>
  <c r="E16" i="86"/>
  <c r="D16" i="86"/>
  <c r="O15" i="86"/>
  <c r="N15" i="86"/>
  <c r="L15" i="86"/>
  <c r="K15" i="86"/>
  <c r="J15" i="86"/>
  <c r="F15" i="86"/>
  <c r="E15" i="86"/>
  <c r="D15" i="86"/>
  <c r="O14" i="86"/>
  <c r="N14" i="86"/>
  <c r="L14" i="86"/>
  <c r="K14" i="86"/>
  <c r="J14" i="86"/>
  <c r="F14" i="86"/>
  <c r="E14" i="86"/>
  <c r="D14" i="86"/>
  <c r="O13" i="86"/>
  <c r="N13" i="86"/>
  <c r="L13" i="86"/>
  <c r="K13" i="86"/>
  <c r="J13" i="86"/>
  <c r="F13" i="86"/>
  <c r="E13" i="86"/>
  <c r="D13" i="86"/>
  <c r="O12" i="86"/>
  <c r="N12" i="86"/>
  <c r="L12" i="86"/>
  <c r="K12" i="86"/>
  <c r="J12" i="86"/>
  <c r="F12" i="86"/>
  <c r="E12" i="86"/>
  <c r="D12" i="86"/>
  <c r="O11" i="86"/>
  <c r="N11" i="86"/>
  <c r="L11" i="86"/>
  <c r="K11" i="86"/>
  <c r="J11" i="86"/>
  <c r="F11" i="86"/>
  <c r="E11" i="86"/>
  <c r="D11" i="86"/>
  <c r="O10" i="86"/>
  <c r="N10" i="86"/>
  <c r="L10" i="86"/>
  <c r="K10" i="86"/>
  <c r="J10" i="86"/>
  <c r="F10" i="86"/>
  <c r="E10" i="86"/>
  <c r="D10" i="86"/>
  <c r="O9" i="86"/>
  <c r="N9" i="86"/>
  <c r="L9" i="86"/>
  <c r="K9" i="86"/>
  <c r="J9" i="86"/>
  <c r="F9" i="86"/>
  <c r="E9" i="86"/>
  <c r="D9" i="86"/>
  <c r="O8" i="86"/>
  <c r="N8" i="86"/>
  <c r="L8" i="86"/>
  <c r="K8" i="86"/>
  <c r="J8" i="86"/>
  <c r="F8" i="86"/>
  <c r="E8" i="86"/>
  <c r="D8" i="86"/>
  <c r="O7" i="86"/>
  <c r="N7" i="86"/>
  <c r="L7" i="86"/>
  <c r="K7" i="86"/>
  <c r="J7" i="86"/>
  <c r="F7" i="86"/>
  <c r="E7" i="86"/>
  <c r="D7" i="86"/>
  <c r="O6" i="86"/>
  <c r="N6" i="86"/>
  <c r="K6" i="86"/>
  <c r="J6" i="86"/>
  <c r="I6" i="86"/>
  <c r="H6" i="86"/>
  <c r="E6" i="86"/>
  <c r="D6" i="86"/>
  <c r="N5" i="86"/>
  <c r="L5" i="86"/>
  <c r="P5" i="86" s="1"/>
  <c r="J5" i="86"/>
  <c r="H5" i="86"/>
  <c r="D5" i="86"/>
  <c r="L18" i="85"/>
  <c r="K18" i="85"/>
  <c r="M18" i="85" s="1"/>
  <c r="F18" i="85"/>
  <c r="E18" i="85"/>
  <c r="G18" i="85" s="1"/>
  <c r="L17" i="85"/>
  <c r="N17" i="85" s="1"/>
  <c r="K17" i="85"/>
  <c r="M17" i="85" s="1"/>
  <c r="F17" i="85"/>
  <c r="H17" i="85" s="1"/>
  <c r="E17" i="85"/>
  <c r="L16" i="85"/>
  <c r="N16" i="85" s="1"/>
  <c r="K16" i="85"/>
  <c r="F16" i="85"/>
  <c r="E16" i="85"/>
  <c r="G16" i="85" s="1"/>
  <c r="R15" i="85"/>
  <c r="Q15" i="85"/>
  <c r="O15" i="85"/>
  <c r="I15" i="85"/>
  <c r="R14" i="85"/>
  <c r="Q14" i="85"/>
  <c r="O14" i="85"/>
  <c r="N14" i="85"/>
  <c r="M14" i="85"/>
  <c r="I14" i="85"/>
  <c r="H14" i="85"/>
  <c r="G14" i="85"/>
  <c r="R13" i="85"/>
  <c r="Q13" i="85"/>
  <c r="O13" i="85"/>
  <c r="N13" i="85"/>
  <c r="M13" i="85"/>
  <c r="I13" i="85"/>
  <c r="H13" i="85"/>
  <c r="G13" i="85"/>
  <c r="R12" i="85"/>
  <c r="Q12" i="85"/>
  <c r="O12" i="85"/>
  <c r="N12" i="85"/>
  <c r="M12" i="85"/>
  <c r="I12" i="85"/>
  <c r="H12" i="85"/>
  <c r="G12" i="85"/>
  <c r="R11" i="85"/>
  <c r="Q11" i="85"/>
  <c r="O11" i="85"/>
  <c r="N11" i="85"/>
  <c r="M11" i="85"/>
  <c r="I11" i="85"/>
  <c r="H11" i="85"/>
  <c r="G11" i="85"/>
  <c r="R10" i="85"/>
  <c r="Q10" i="85"/>
  <c r="O10" i="85"/>
  <c r="N10" i="85"/>
  <c r="M10" i="85"/>
  <c r="I10" i="85"/>
  <c r="H10" i="85"/>
  <c r="G10" i="85"/>
  <c r="R9" i="85"/>
  <c r="Q9" i="85"/>
  <c r="O9" i="85"/>
  <c r="N9" i="85"/>
  <c r="M9" i="85"/>
  <c r="I9" i="85"/>
  <c r="H9" i="85"/>
  <c r="G9" i="85"/>
  <c r="R8" i="85"/>
  <c r="Q8" i="85"/>
  <c r="O8" i="85"/>
  <c r="N8" i="85"/>
  <c r="M8" i="85"/>
  <c r="I8" i="85"/>
  <c r="H8" i="85"/>
  <c r="G8" i="85"/>
  <c r="R7" i="85"/>
  <c r="Q7" i="85"/>
  <c r="O7" i="85"/>
  <c r="N7" i="85"/>
  <c r="M7" i="85"/>
  <c r="I7" i="85"/>
  <c r="H7" i="85"/>
  <c r="G7" i="85"/>
  <c r="G15" i="85" s="1"/>
  <c r="R6" i="85"/>
  <c r="Q6" i="85"/>
  <c r="L6" i="85"/>
  <c r="K6" i="85"/>
  <c r="H6" i="85"/>
  <c r="N6" i="85" s="1"/>
  <c r="G6" i="85"/>
  <c r="M6" i="85" s="1"/>
  <c r="Q5" i="85"/>
  <c r="O5" i="85"/>
  <c r="S5" i="85" s="1"/>
  <c r="M5" i="85"/>
  <c r="K5" i="85"/>
  <c r="G5" i="85"/>
  <c r="H15" i="85" l="1"/>
  <c r="N15" i="85"/>
  <c r="L37" i="86"/>
  <c r="H38" i="86"/>
  <c r="O18" i="85"/>
  <c r="Q47" i="2"/>
  <c r="L32" i="86"/>
  <c r="M15" i="85"/>
  <c r="Q27" i="2"/>
  <c r="I38" i="86"/>
  <c r="S15" i="85"/>
  <c r="O16" i="85"/>
  <c r="I16" i="85"/>
  <c r="S11" i="85"/>
  <c r="S13" i="85"/>
  <c r="Q7" i="2"/>
  <c r="P68" i="86"/>
  <c r="P77" i="86"/>
  <c r="P11" i="86"/>
  <c r="P96" i="86"/>
  <c r="P81" i="86"/>
  <c r="P86" i="86"/>
  <c r="P78" i="86"/>
  <c r="P80" i="86"/>
  <c r="P69" i="86"/>
  <c r="P60" i="86"/>
  <c r="P47" i="86"/>
  <c r="F61" i="86"/>
  <c r="P40" i="86"/>
  <c r="P22" i="86"/>
  <c r="P14" i="86"/>
  <c r="P27" i="86"/>
  <c r="P12" i="86"/>
  <c r="P25" i="86"/>
  <c r="P23" i="86"/>
  <c r="O32" i="86"/>
  <c r="P19" i="86"/>
  <c r="Q16" i="85"/>
  <c r="P72" i="86"/>
  <c r="P76" i="86"/>
  <c r="P73" i="86"/>
  <c r="P74" i="86"/>
  <c r="P75" i="86"/>
  <c r="F95" i="86"/>
  <c r="N95" i="86"/>
  <c r="P83" i="86"/>
  <c r="O95" i="86"/>
  <c r="P71" i="86"/>
  <c r="P62" i="86"/>
  <c r="P39" i="86"/>
  <c r="P41" i="86"/>
  <c r="P42" i="86"/>
  <c r="P43" i="86"/>
  <c r="P44" i="86"/>
  <c r="N61" i="86"/>
  <c r="P48" i="86"/>
  <c r="P55" i="86"/>
  <c r="P49" i="86"/>
  <c r="P50" i="86"/>
  <c r="P51" i="86"/>
  <c r="O61" i="86"/>
  <c r="P45" i="86"/>
  <c r="P46" i="86"/>
  <c r="P33" i="86"/>
  <c r="P20" i="86"/>
  <c r="P21" i="86"/>
  <c r="P17" i="86"/>
  <c r="J33" i="86"/>
  <c r="N32" i="86"/>
  <c r="P15" i="86"/>
  <c r="P8" i="86"/>
  <c r="P10" i="86"/>
  <c r="P31" i="86"/>
  <c r="P28" i="86"/>
  <c r="P29" i="86"/>
  <c r="P7" i="86"/>
  <c r="P9" i="86"/>
  <c r="P13" i="86"/>
  <c r="P16" i="86"/>
  <c r="P18" i="86"/>
  <c r="E33" i="86"/>
  <c r="P24" i="86"/>
  <c r="P26" i="86"/>
  <c r="S8" i="85"/>
  <c r="S14" i="85"/>
  <c r="R18" i="85"/>
  <c r="S9" i="85"/>
  <c r="Q17" i="85"/>
  <c r="N18" i="85"/>
  <c r="S12" i="85"/>
  <c r="S10" i="85"/>
  <c r="Q18" i="85"/>
  <c r="I17" i="85"/>
  <c r="S7" i="85"/>
  <c r="N66" i="86"/>
  <c r="D66" i="86"/>
  <c r="J66" i="86"/>
  <c r="H66" i="86"/>
  <c r="D96" i="86"/>
  <c r="F32" i="86"/>
  <c r="N37" i="86"/>
  <c r="D67" i="86"/>
  <c r="N67" i="86"/>
  <c r="J95" i="86"/>
  <c r="J96" i="86" s="1"/>
  <c r="J38" i="86"/>
  <c r="L61" i="86"/>
  <c r="E67" i="86"/>
  <c r="O67" i="86"/>
  <c r="K95" i="86"/>
  <c r="K96" i="86" s="1"/>
  <c r="K38" i="86"/>
  <c r="D61" i="86"/>
  <c r="D62" i="86" s="1"/>
  <c r="L95" i="86"/>
  <c r="D37" i="86"/>
  <c r="E61" i="86"/>
  <c r="E62" i="86" s="1"/>
  <c r="H67" i="86"/>
  <c r="K32" i="86"/>
  <c r="K33" i="86" s="1"/>
  <c r="D38" i="86"/>
  <c r="I67" i="86"/>
  <c r="E95" i="86"/>
  <c r="E96" i="86" s="1"/>
  <c r="H37" i="86"/>
  <c r="E38" i="86"/>
  <c r="D32" i="86"/>
  <c r="D33" i="86" s="1"/>
  <c r="J37" i="86"/>
  <c r="O17" i="85"/>
  <c r="I18" i="85"/>
  <c r="M16" i="85"/>
  <c r="G17" i="85"/>
  <c r="H16" i="85"/>
  <c r="R17" i="85"/>
  <c r="R16" i="85"/>
  <c r="H18" i="85"/>
  <c r="S18" i="85" l="1"/>
  <c r="S16" i="85"/>
  <c r="S17" i="85"/>
  <c r="P95" i="86"/>
  <c r="P32" i="86"/>
  <c r="P61" i="86"/>
  <c r="F60" i="68" l="1"/>
  <c r="B83" i="66"/>
  <c r="C83" i="66"/>
  <c r="N46" i="66"/>
  <c r="O46" i="66"/>
  <c r="N47" i="66"/>
  <c r="O47" i="66"/>
  <c r="L46" i="66"/>
  <c r="L47" i="66"/>
  <c r="F46" i="66"/>
  <c r="F47" i="66"/>
  <c r="B55" i="66"/>
  <c r="C55" i="66"/>
  <c r="N79" i="48"/>
  <c r="O79" i="48"/>
  <c r="N80" i="48"/>
  <c r="O80" i="48"/>
  <c r="N81" i="48"/>
  <c r="O81" i="48"/>
  <c r="N82" i="48"/>
  <c r="O82" i="48"/>
  <c r="N83" i="48"/>
  <c r="O83" i="48"/>
  <c r="L79" i="48"/>
  <c r="L80" i="48"/>
  <c r="F79" i="48"/>
  <c r="F83" i="48"/>
  <c r="L83" i="48"/>
  <c r="F88" i="48"/>
  <c r="J68" i="48"/>
  <c r="J69" i="48"/>
  <c r="J70" i="48"/>
  <c r="J71" i="48"/>
  <c r="J72" i="48"/>
  <c r="J73" i="48"/>
  <c r="J74" i="48"/>
  <c r="J75" i="48"/>
  <c r="J76" i="48"/>
  <c r="J77" i="48"/>
  <c r="J78" i="48"/>
  <c r="J79" i="48"/>
  <c r="J80" i="48"/>
  <c r="J81" i="48"/>
  <c r="J82" i="48"/>
  <c r="J83" i="48"/>
  <c r="J84" i="48"/>
  <c r="J85" i="48"/>
  <c r="J86" i="48"/>
  <c r="J87" i="48"/>
  <c r="J88" i="48"/>
  <c r="J89" i="48"/>
  <c r="J90" i="48"/>
  <c r="J91" i="48"/>
  <c r="J92" i="48"/>
  <c r="J93" i="48"/>
  <c r="J94" i="48"/>
  <c r="L29" i="48"/>
  <c r="N29" i="48"/>
  <c r="O29" i="48"/>
  <c r="L30" i="48"/>
  <c r="N30" i="48"/>
  <c r="O30" i="48"/>
  <c r="F29" i="48"/>
  <c r="N84" i="47"/>
  <c r="O84" i="47"/>
  <c r="L84" i="47"/>
  <c r="F84" i="47"/>
  <c r="N73" i="47"/>
  <c r="O73" i="47"/>
  <c r="L73" i="47"/>
  <c r="F73" i="47"/>
  <c r="N49" i="47"/>
  <c r="O49" i="47"/>
  <c r="L49" i="47"/>
  <c r="N60" i="47"/>
  <c r="P60" i="47" s="1"/>
  <c r="F49" i="47"/>
  <c r="N87" i="83"/>
  <c r="O87" i="83"/>
  <c r="N88" i="83"/>
  <c r="O88" i="83"/>
  <c r="N89" i="83"/>
  <c r="O89" i="83"/>
  <c r="N90" i="83"/>
  <c r="O90" i="83"/>
  <c r="N91" i="83"/>
  <c r="O91" i="83"/>
  <c r="L88" i="83"/>
  <c r="L89" i="83"/>
  <c r="L90" i="83"/>
  <c r="L91" i="83"/>
  <c r="F88" i="83"/>
  <c r="F89" i="83"/>
  <c r="F90" i="83"/>
  <c r="F91" i="83"/>
  <c r="N88" i="46"/>
  <c r="O88" i="46"/>
  <c r="N89" i="46"/>
  <c r="O89" i="46"/>
  <c r="N90" i="46"/>
  <c r="O90" i="46"/>
  <c r="N91" i="46"/>
  <c r="O91" i="46"/>
  <c r="N92" i="46"/>
  <c r="O92" i="46"/>
  <c r="N93" i="46"/>
  <c r="O93" i="46"/>
  <c r="L88" i="46"/>
  <c r="L89" i="46"/>
  <c r="L90" i="46"/>
  <c r="L91" i="46"/>
  <c r="L92" i="46"/>
  <c r="F88" i="46"/>
  <c r="F89" i="46"/>
  <c r="F90" i="46"/>
  <c r="F91" i="46"/>
  <c r="F92" i="46"/>
  <c r="F93" i="46"/>
  <c r="L94" i="81"/>
  <c r="N94" i="81"/>
  <c r="O94" i="81"/>
  <c r="N87" i="81"/>
  <c r="N88" i="81"/>
  <c r="L86" i="81"/>
  <c r="L87" i="81"/>
  <c r="F87" i="81"/>
  <c r="F94" i="81"/>
  <c r="N87" i="36"/>
  <c r="O87" i="36"/>
  <c r="L87" i="36"/>
  <c r="F87" i="36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O96" i="83"/>
  <c r="N96" i="83"/>
  <c r="L96" i="83"/>
  <c r="K96" i="83"/>
  <c r="J96" i="83"/>
  <c r="F96" i="83"/>
  <c r="I95" i="83"/>
  <c r="K95" i="83" s="1"/>
  <c r="H95" i="83"/>
  <c r="C95" i="83"/>
  <c r="E95" i="83" s="1"/>
  <c r="B95" i="83"/>
  <c r="K94" i="83"/>
  <c r="J94" i="83"/>
  <c r="E94" i="83"/>
  <c r="D94" i="83"/>
  <c r="K93" i="83"/>
  <c r="J93" i="83"/>
  <c r="E93" i="83"/>
  <c r="D93" i="83"/>
  <c r="K92" i="83"/>
  <c r="J92" i="83"/>
  <c r="E92" i="83"/>
  <c r="D92" i="83"/>
  <c r="K91" i="83"/>
  <c r="J91" i="83"/>
  <c r="E91" i="83"/>
  <c r="D91" i="83"/>
  <c r="K90" i="83"/>
  <c r="J90" i="83"/>
  <c r="E90" i="83"/>
  <c r="D90" i="83"/>
  <c r="K89" i="83"/>
  <c r="J89" i="83"/>
  <c r="E89" i="83"/>
  <c r="D89" i="83"/>
  <c r="K88" i="83"/>
  <c r="J88" i="83"/>
  <c r="E88" i="83"/>
  <c r="D88" i="83"/>
  <c r="L87" i="83"/>
  <c r="K87" i="83"/>
  <c r="J87" i="83"/>
  <c r="F87" i="83"/>
  <c r="E87" i="83"/>
  <c r="D87" i="83"/>
  <c r="O86" i="83"/>
  <c r="N86" i="83"/>
  <c r="L86" i="83"/>
  <c r="K86" i="83"/>
  <c r="J86" i="83"/>
  <c r="F86" i="83"/>
  <c r="E86" i="83"/>
  <c r="D86" i="83"/>
  <c r="O85" i="83"/>
  <c r="N85" i="83"/>
  <c r="L85" i="83"/>
  <c r="K85" i="83"/>
  <c r="J85" i="83"/>
  <c r="F85" i="83"/>
  <c r="E85" i="83"/>
  <c r="D85" i="83"/>
  <c r="O84" i="83"/>
  <c r="N84" i="83"/>
  <c r="L84" i="83"/>
  <c r="K84" i="83"/>
  <c r="J84" i="83"/>
  <c r="F84" i="83"/>
  <c r="E84" i="83"/>
  <c r="D84" i="83"/>
  <c r="O83" i="83"/>
  <c r="N83" i="83"/>
  <c r="L83" i="83"/>
  <c r="K83" i="83"/>
  <c r="J83" i="83"/>
  <c r="F83" i="83"/>
  <c r="E83" i="83"/>
  <c r="D83" i="83"/>
  <c r="O82" i="83"/>
  <c r="N82" i="83"/>
  <c r="L82" i="83"/>
  <c r="K82" i="83"/>
  <c r="J82" i="83"/>
  <c r="F82" i="83"/>
  <c r="E82" i="83"/>
  <c r="D82" i="83"/>
  <c r="O81" i="83"/>
  <c r="N81" i="83"/>
  <c r="L81" i="83"/>
  <c r="K81" i="83"/>
  <c r="J81" i="83"/>
  <c r="F81" i="83"/>
  <c r="E81" i="83"/>
  <c r="D81" i="83"/>
  <c r="O80" i="83"/>
  <c r="N80" i="83"/>
  <c r="L80" i="83"/>
  <c r="K80" i="83"/>
  <c r="J80" i="83"/>
  <c r="F80" i="83"/>
  <c r="E80" i="83"/>
  <c r="D80" i="83"/>
  <c r="O79" i="83"/>
  <c r="N79" i="83"/>
  <c r="L79" i="83"/>
  <c r="K79" i="83"/>
  <c r="J79" i="83"/>
  <c r="F79" i="83"/>
  <c r="E79" i="83"/>
  <c r="D79" i="83"/>
  <c r="O78" i="83"/>
  <c r="N78" i="83"/>
  <c r="L78" i="83"/>
  <c r="K78" i="83"/>
  <c r="J78" i="83"/>
  <c r="F78" i="83"/>
  <c r="E78" i="83"/>
  <c r="D78" i="83"/>
  <c r="O77" i="83"/>
  <c r="N77" i="83"/>
  <c r="L77" i="83"/>
  <c r="K77" i="83"/>
  <c r="J77" i="83"/>
  <c r="F77" i="83"/>
  <c r="E77" i="83"/>
  <c r="D77" i="83"/>
  <c r="O76" i="83"/>
  <c r="N76" i="83"/>
  <c r="L76" i="83"/>
  <c r="K76" i="83"/>
  <c r="J76" i="83"/>
  <c r="F76" i="83"/>
  <c r="E76" i="83"/>
  <c r="D76" i="83"/>
  <c r="K75" i="83"/>
  <c r="J75" i="83"/>
  <c r="E75" i="83"/>
  <c r="D75" i="83"/>
  <c r="O74" i="83"/>
  <c r="N74" i="83"/>
  <c r="L74" i="83"/>
  <c r="K74" i="83"/>
  <c r="J74" i="83"/>
  <c r="F74" i="83"/>
  <c r="E74" i="83"/>
  <c r="D74" i="83"/>
  <c r="O73" i="83"/>
  <c r="N73" i="83"/>
  <c r="L73" i="83"/>
  <c r="K73" i="83"/>
  <c r="J73" i="83"/>
  <c r="F73" i="83"/>
  <c r="E73" i="83"/>
  <c r="D73" i="83"/>
  <c r="O72" i="83"/>
  <c r="N72" i="83"/>
  <c r="L72" i="83"/>
  <c r="K72" i="83"/>
  <c r="J72" i="83"/>
  <c r="F72" i="83"/>
  <c r="E72" i="83"/>
  <c r="D72" i="83"/>
  <c r="O71" i="83"/>
  <c r="N71" i="83"/>
  <c r="L71" i="83"/>
  <c r="K71" i="83"/>
  <c r="J71" i="83"/>
  <c r="F71" i="83"/>
  <c r="E71" i="83"/>
  <c r="D71" i="83"/>
  <c r="O70" i="83"/>
  <c r="N70" i="83"/>
  <c r="L70" i="83"/>
  <c r="K70" i="83"/>
  <c r="J70" i="83"/>
  <c r="F70" i="83"/>
  <c r="E70" i="83"/>
  <c r="D70" i="83"/>
  <c r="O69" i="83"/>
  <c r="N69" i="83"/>
  <c r="L69" i="83"/>
  <c r="K69" i="83"/>
  <c r="J69" i="83"/>
  <c r="F69" i="83"/>
  <c r="E69" i="83"/>
  <c r="D69" i="83"/>
  <c r="O68" i="83"/>
  <c r="N68" i="83"/>
  <c r="L68" i="83"/>
  <c r="K68" i="83"/>
  <c r="J68" i="83"/>
  <c r="F68" i="83"/>
  <c r="E68" i="83"/>
  <c r="D68" i="83"/>
  <c r="N66" i="83"/>
  <c r="J66" i="83"/>
  <c r="H66" i="83"/>
  <c r="D66" i="83"/>
  <c r="B66" i="83"/>
  <c r="O62" i="83"/>
  <c r="N62" i="83"/>
  <c r="L62" i="83"/>
  <c r="F62" i="83"/>
  <c r="K61" i="83"/>
  <c r="J61" i="83"/>
  <c r="E60" i="83"/>
  <c r="D60" i="83"/>
  <c r="K58" i="83"/>
  <c r="E58" i="83"/>
  <c r="D58" i="83"/>
  <c r="K57" i="83"/>
  <c r="E57" i="83"/>
  <c r="D57" i="83"/>
  <c r="K56" i="83"/>
  <c r="E56" i="83"/>
  <c r="D56" i="83"/>
  <c r="K55" i="83"/>
  <c r="E55" i="83"/>
  <c r="D55" i="83"/>
  <c r="O54" i="83"/>
  <c r="N54" i="83"/>
  <c r="L54" i="83"/>
  <c r="K54" i="83"/>
  <c r="F54" i="83"/>
  <c r="E54" i="83"/>
  <c r="D54" i="83"/>
  <c r="O53" i="83"/>
  <c r="N53" i="83"/>
  <c r="L53" i="83"/>
  <c r="K53" i="83"/>
  <c r="F53" i="83"/>
  <c r="E53" i="83"/>
  <c r="D53" i="83"/>
  <c r="O52" i="83"/>
  <c r="N52" i="83"/>
  <c r="L52" i="83"/>
  <c r="K52" i="83"/>
  <c r="F52" i="83"/>
  <c r="E52" i="83"/>
  <c r="D52" i="83"/>
  <c r="O51" i="83"/>
  <c r="N51" i="83"/>
  <c r="L51" i="83"/>
  <c r="K51" i="83"/>
  <c r="F51" i="83"/>
  <c r="E51" i="83"/>
  <c r="D51" i="83"/>
  <c r="O50" i="83"/>
  <c r="N50" i="83"/>
  <c r="L50" i="83"/>
  <c r="K50" i="83"/>
  <c r="F50" i="83"/>
  <c r="E50" i="83"/>
  <c r="D50" i="83"/>
  <c r="O49" i="83"/>
  <c r="N49" i="83"/>
  <c r="L49" i="83"/>
  <c r="K49" i="83"/>
  <c r="F49" i="83"/>
  <c r="E49" i="83"/>
  <c r="D49" i="83"/>
  <c r="O48" i="83"/>
  <c r="N48" i="83"/>
  <c r="L48" i="83"/>
  <c r="K48" i="83"/>
  <c r="F48" i="83"/>
  <c r="E48" i="83"/>
  <c r="D48" i="83"/>
  <c r="O47" i="83"/>
  <c r="N47" i="83"/>
  <c r="L47" i="83"/>
  <c r="K47" i="83"/>
  <c r="F47" i="83"/>
  <c r="E47" i="83"/>
  <c r="D47" i="83"/>
  <c r="O46" i="83"/>
  <c r="N46" i="83"/>
  <c r="L46" i="83"/>
  <c r="K46" i="83"/>
  <c r="F46" i="83"/>
  <c r="E46" i="83"/>
  <c r="D46" i="83"/>
  <c r="O45" i="83"/>
  <c r="N45" i="83"/>
  <c r="L45" i="83"/>
  <c r="K45" i="83"/>
  <c r="F45" i="83"/>
  <c r="E45" i="83"/>
  <c r="D45" i="83"/>
  <c r="O44" i="83"/>
  <c r="N44" i="83"/>
  <c r="L44" i="83"/>
  <c r="K44" i="83"/>
  <c r="F44" i="83"/>
  <c r="E44" i="83"/>
  <c r="D44" i="83"/>
  <c r="O43" i="83"/>
  <c r="N43" i="83"/>
  <c r="L43" i="83"/>
  <c r="K43" i="83"/>
  <c r="F43" i="83"/>
  <c r="E43" i="83"/>
  <c r="D43" i="83"/>
  <c r="O42" i="83"/>
  <c r="N42" i="83"/>
  <c r="L42" i="83"/>
  <c r="K42" i="83"/>
  <c r="F42" i="83"/>
  <c r="E42" i="83"/>
  <c r="D42" i="83"/>
  <c r="O41" i="83"/>
  <c r="N41" i="83"/>
  <c r="L41" i="83"/>
  <c r="K41" i="83"/>
  <c r="F41" i="83"/>
  <c r="E41" i="83"/>
  <c r="D41" i="83"/>
  <c r="O40" i="83"/>
  <c r="N40" i="83"/>
  <c r="L40" i="83"/>
  <c r="K40" i="83"/>
  <c r="F40" i="83"/>
  <c r="E40" i="83"/>
  <c r="D40" i="83"/>
  <c r="O39" i="83"/>
  <c r="N39" i="83"/>
  <c r="L39" i="83"/>
  <c r="K39" i="83"/>
  <c r="F39" i="83"/>
  <c r="E39" i="83"/>
  <c r="D39" i="83"/>
  <c r="N37" i="83"/>
  <c r="J37" i="83"/>
  <c r="H37" i="83"/>
  <c r="F37" i="83"/>
  <c r="F66" i="83" s="1"/>
  <c r="D37" i="83"/>
  <c r="B37" i="83"/>
  <c r="O33" i="83"/>
  <c r="N33" i="83"/>
  <c r="L33" i="83"/>
  <c r="F33" i="83"/>
  <c r="I32" i="83"/>
  <c r="H32" i="83"/>
  <c r="J32" i="83" s="1"/>
  <c r="C32" i="83"/>
  <c r="B32" i="83"/>
  <c r="D32" i="83" s="1"/>
  <c r="O31" i="83"/>
  <c r="N31" i="83"/>
  <c r="L31" i="83"/>
  <c r="K31" i="83"/>
  <c r="F31" i="83"/>
  <c r="E31" i="83"/>
  <c r="D31" i="83"/>
  <c r="O30" i="83"/>
  <c r="N30" i="83"/>
  <c r="L30" i="83"/>
  <c r="K30" i="83"/>
  <c r="F30" i="83"/>
  <c r="E30" i="83"/>
  <c r="D30" i="83"/>
  <c r="O29" i="83"/>
  <c r="N29" i="83"/>
  <c r="L29" i="83"/>
  <c r="K29" i="83"/>
  <c r="F29" i="83"/>
  <c r="E29" i="83"/>
  <c r="D29" i="83"/>
  <c r="O28" i="83"/>
  <c r="N28" i="83"/>
  <c r="L28" i="83"/>
  <c r="K28" i="83"/>
  <c r="F28" i="83"/>
  <c r="E28" i="83"/>
  <c r="D28" i="83"/>
  <c r="O27" i="83"/>
  <c r="N27" i="83"/>
  <c r="L27" i="83"/>
  <c r="K27" i="83"/>
  <c r="F27" i="83"/>
  <c r="E27" i="83"/>
  <c r="D27" i="83"/>
  <c r="O26" i="83"/>
  <c r="N26" i="83"/>
  <c r="L26" i="83"/>
  <c r="K26" i="83"/>
  <c r="F26" i="83"/>
  <c r="E26" i="83"/>
  <c r="D26" i="83"/>
  <c r="O25" i="83"/>
  <c r="N25" i="83"/>
  <c r="L25" i="83"/>
  <c r="K25" i="83"/>
  <c r="F25" i="83"/>
  <c r="E25" i="83"/>
  <c r="D25" i="83"/>
  <c r="O24" i="83"/>
  <c r="N24" i="83"/>
  <c r="L24" i="83"/>
  <c r="K24" i="83"/>
  <c r="F24" i="83"/>
  <c r="E24" i="83"/>
  <c r="D24" i="83"/>
  <c r="O23" i="83"/>
  <c r="N23" i="83"/>
  <c r="L23" i="83"/>
  <c r="K23" i="83"/>
  <c r="F23" i="83"/>
  <c r="E23" i="83"/>
  <c r="D23" i="83"/>
  <c r="K22" i="83"/>
  <c r="E22" i="83"/>
  <c r="D22" i="83"/>
  <c r="O21" i="83"/>
  <c r="N21" i="83"/>
  <c r="L21" i="83"/>
  <c r="K21" i="83"/>
  <c r="F21" i="83"/>
  <c r="E21" i="83"/>
  <c r="D21" i="83"/>
  <c r="O20" i="83"/>
  <c r="N20" i="83"/>
  <c r="L20" i="83"/>
  <c r="K20" i="83"/>
  <c r="F20" i="83"/>
  <c r="E20" i="83"/>
  <c r="D20" i="83"/>
  <c r="O19" i="83"/>
  <c r="N19" i="83"/>
  <c r="L19" i="83"/>
  <c r="K19" i="83"/>
  <c r="F19" i="83"/>
  <c r="E19" i="83"/>
  <c r="D19" i="83"/>
  <c r="O18" i="83"/>
  <c r="N18" i="83"/>
  <c r="L18" i="83"/>
  <c r="K18" i="83"/>
  <c r="F18" i="83"/>
  <c r="E18" i="83"/>
  <c r="D18" i="83"/>
  <c r="O17" i="83"/>
  <c r="N17" i="83"/>
  <c r="L17" i="83"/>
  <c r="K17" i="83"/>
  <c r="F17" i="83"/>
  <c r="E17" i="83"/>
  <c r="D17" i="83"/>
  <c r="O16" i="83"/>
  <c r="N16" i="83"/>
  <c r="L16" i="83"/>
  <c r="K16" i="83"/>
  <c r="F16" i="83"/>
  <c r="E16" i="83"/>
  <c r="D16" i="83"/>
  <c r="O15" i="83"/>
  <c r="N15" i="83"/>
  <c r="L15" i="83"/>
  <c r="K15" i="83"/>
  <c r="F15" i="83"/>
  <c r="E15" i="83"/>
  <c r="D15" i="83"/>
  <c r="O14" i="83"/>
  <c r="N14" i="83"/>
  <c r="L14" i="83"/>
  <c r="K14" i="83"/>
  <c r="F14" i="83"/>
  <c r="E14" i="83"/>
  <c r="D14" i="83"/>
  <c r="O13" i="83"/>
  <c r="N13" i="83"/>
  <c r="L13" i="83"/>
  <c r="K13" i="83"/>
  <c r="F13" i="83"/>
  <c r="E13" i="83"/>
  <c r="D13" i="83"/>
  <c r="O12" i="83"/>
  <c r="N12" i="83"/>
  <c r="L12" i="83"/>
  <c r="K12" i="83"/>
  <c r="F12" i="83"/>
  <c r="E12" i="83"/>
  <c r="D12" i="83"/>
  <c r="O11" i="83"/>
  <c r="N11" i="83"/>
  <c r="L11" i="83"/>
  <c r="K11" i="83"/>
  <c r="F11" i="83"/>
  <c r="E11" i="83"/>
  <c r="D11" i="83"/>
  <c r="O10" i="83"/>
  <c r="N10" i="83"/>
  <c r="L10" i="83"/>
  <c r="K10" i="83"/>
  <c r="F10" i="83"/>
  <c r="E10" i="83"/>
  <c r="D10" i="83"/>
  <c r="O9" i="83"/>
  <c r="N9" i="83"/>
  <c r="L9" i="83"/>
  <c r="K9" i="83"/>
  <c r="F9" i="83"/>
  <c r="E9" i="83"/>
  <c r="D9" i="83"/>
  <c r="O8" i="83"/>
  <c r="N8" i="83"/>
  <c r="L8" i="83"/>
  <c r="K8" i="83"/>
  <c r="F8" i="83"/>
  <c r="E8" i="83"/>
  <c r="D8" i="83"/>
  <c r="O7" i="83"/>
  <c r="N7" i="83"/>
  <c r="L7" i="83"/>
  <c r="K7" i="83"/>
  <c r="F7" i="83"/>
  <c r="E7" i="83"/>
  <c r="D7" i="83"/>
  <c r="C6" i="83"/>
  <c r="O6" i="83" s="1"/>
  <c r="B6" i="83"/>
  <c r="D67" i="83" s="1"/>
  <c r="N5" i="83"/>
  <c r="L5" i="83"/>
  <c r="L37" i="83" s="1"/>
  <c r="L66" i="83" s="1"/>
  <c r="J5" i="83"/>
  <c r="H5" i="83"/>
  <c r="D5" i="83"/>
  <c r="P5" i="68"/>
  <c r="L5" i="68"/>
  <c r="H55" i="66"/>
  <c r="I55" i="66"/>
  <c r="P5" i="48"/>
  <c r="L5" i="48"/>
  <c r="O96" i="81"/>
  <c r="N96" i="81"/>
  <c r="L96" i="81"/>
  <c r="K96" i="81"/>
  <c r="J96" i="81"/>
  <c r="F96" i="81"/>
  <c r="I95" i="81"/>
  <c r="H95" i="81"/>
  <c r="C95" i="81"/>
  <c r="B95" i="81"/>
  <c r="D95" i="81" s="1"/>
  <c r="K94" i="81"/>
  <c r="E94" i="81"/>
  <c r="D94" i="81"/>
  <c r="O93" i="81"/>
  <c r="N93" i="81"/>
  <c r="L93" i="81"/>
  <c r="K93" i="81"/>
  <c r="F93" i="81"/>
  <c r="E93" i="81"/>
  <c r="D93" i="81"/>
  <c r="O92" i="81"/>
  <c r="N92" i="81"/>
  <c r="L92" i="81"/>
  <c r="K92" i="81"/>
  <c r="F92" i="81"/>
  <c r="E92" i="81"/>
  <c r="D92" i="81"/>
  <c r="O91" i="81"/>
  <c r="N91" i="81"/>
  <c r="L91" i="81"/>
  <c r="K91" i="81"/>
  <c r="F91" i="81"/>
  <c r="E91" i="81"/>
  <c r="D91" i="81"/>
  <c r="O90" i="81"/>
  <c r="N90" i="81"/>
  <c r="L90" i="81"/>
  <c r="K90" i="81"/>
  <c r="F90" i="81"/>
  <c r="E90" i="81"/>
  <c r="D90" i="81"/>
  <c r="O89" i="81"/>
  <c r="N89" i="81"/>
  <c r="L89" i="81"/>
  <c r="K89" i="81"/>
  <c r="F89" i="81"/>
  <c r="E89" i="81"/>
  <c r="D89" i="81"/>
  <c r="O88" i="81"/>
  <c r="L88" i="81"/>
  <c r="K88" i="81"/>
  <c r="F88" i="81"/>
  <c r="E88" i="81"/>
  <c r="D88" i="81"/>
  <c r="O87" i="81"/>
  <c r="K87" i="81"/>
  <c r="E87" i="81"/>
  <c r="D87" i="81"/>
  <c r="O86" i="81"/>
  <c r="N86" i="81"/>
  <c r="K86" i="81"/>
  <c r="F86" i="81"/>
  <c r="E86" i="81"/>
  <c r="D86" i="81"/>
  <c r="O85" i="81"/>
  <c r="N85" i="81"/>
  <c r="L85" i="81"/>
  <c r="K85" i="81"/>
  <c r="F85" i="81"/>
  <c r="E85" i="81"/>
  <c r="D85" i="81"/>
  <c r="O84" i="81"/>
  <c r="N84" i="81"/>
  <c r="L84" i="81"/>
  <c r="K84" i="81"/>
  <c r="F84" i="81"/>
  <c r="E84" i="81"/>
  <c r="D84" i="81"/>
  <c r="O83" i="81"/>
  <c r="N83" i="81"/>
  <c r="L83" i="81"/>
  <c r="K83" i="81"/>
  <c r="F83" i="81"/>
  <c r="E83" i="81"/>
  <c r="D83" i="81"/>
  <c r="O82" i="81"/>
  <c r="N82" i="81"/>
  <c r="L82" i="81"/>
  <c r="K82" i="81"/>
  <c r="F82" i="81"/>
  <c r="E82" i="81"/>
  <c r="D82" i="81"/>
  <c r="O81" i="81"/>
  <c r="N81" i="81"/>
  <c r="L81" i="81"/>
  <c r="K81" i="81"/>
  <c r="F81" i="81"/>
  <c r="E81" i="81"/>
  <c r="D81" i="81"/>
  <c r="O80" i="81"/>
  <c r="N80" i="81"/>
  <c r="L80" i="81"/>
  <c r="K80" i="81"/>
  <c r="F80" i="81"/>
  <c r="E80" i="81"/>
  <c r="D80" i="81"/>
  <c r="O79" i="81"/>
  <c r="N79" i="81"/>
  <c r="L79" i="81"/>
  <c r="K79" i="81"/>
  <c r="F79" i="81"/>
  <c r="E79" i="81"/>
  <c r="D79" i="81"/>
  <c r="O78" i="81"/>
  <c r="N78" i="81"/>
  <c r="L78" i="81"/>
  <c r="K78" i="81"/>
  <c r="F78" i="81"/>
  <c r="E78" i="81"/>
  <c r="D78" i="81"/>
  <c r="O77" i="81"/>
  <c r="N77" i="81"/>
  <c r="L77" i="81"/>
  <c r="K77" i="81"/>
  <c r="F77" i="81"/>
  <c r="E77" i="81"/>
  <c r="D77" i="81"/>
  <c r="O76" i="81"/>
  <c r="N76" i="81"/>
  <c r="L76" i="81"/>
  <c r="K76" i="81"/>
  <c r="F76" i="81"/>
  <c r="E76" i="81"/>
  <c r="D76" i="81"/>
  <c r="O75" i="81"/>
  <c r="N75" i="81"/>
  <c r="L75" i="81"/>
  <c r="K75" i="81"/>
  <c r="F75" i="81"/>
  <c r="E75" i="81"/>
  <c r="D75" i="81"/>
  <c r="O74" i="81"/>
  <c r="N74" i="81"/>
  <c r="L74" i="81"/>
  <c r="K74" i="81"/>
  <c r="F74" i="81"/>
  <c r="E74" i="81"/>
  <c r="D74" i="81"/>
  <c r="O73" i="81"/>
  <c r="N73" i="81"/>
  <c r="L73" i="81"/>
  <c r="K73" i="81"/>
  <c r="F73" i="81"/>
  <c r="E73" i="81"/>
  <c r="D73" i="81"/>
  <c r="O72" i="81"/>
  <c r="N72" i="81"/>
  <c r="L72" i="81"/>
  <c r="K72" i="81"/>
  <c r="F72" i="81"/>
  <c r="E72" i="81"/>
  <c r="D72" i="81"/>
  <c r="O71" i="81"/>
  <c r="N71" i="81"/>
  <c r="L71" i="81"/>
  <c r="K71" i="81"/>
  <c r="F71" i="81"/>
  <c r="E71" i="81"/>
  <c r="D71" i="81"/>
  <c r="O70" i="81"/>
  <c r="N70" i="81"/>
  <c r="L70" i="81"/>
  <c r="K70" i="81"/>
  <c r="F70" i="81"/>
  <c r="E70" i="81"/>
  <c r="D70" i="81"/>
  <c r="O69" i="81"/>
  <c r="N69" i="81"/>
  <c r="L69" i="81"/>
  <c r="K69" i="81"/>
  <c r="F69" i="81"/>
  <c r="E69" i="81"/>
  <c r="D69" i="81"/>
  <c r="O68" i="81"/>
  <c r="N68" i="81"/>
  <c r="L68" i="81"/>
  <c r="K68" i="81"/>
  <c r="F68" i="81"/>
  <c r="E68" i="81"/>
  <c r="D68" i="81"/>
  <c r="N67" i="81"/>
  <c r="J67" i="81"/>
  <c r="H67" i="81"/>
  <c r="D67" i="81"/>
  <c r="B67" i="81"/>
  <c r="N66" i="81"/>
  <c r="J66" i="81"/>
  <c r="H66" i="81"/>
  <c r="D66" i="81"/>
  <c r="B66" i="81"/>
  <c r="O62" i="81"/>
  <c r="N62" i="81"/>
  <c r="L62" i="81"/>
  <c r="F62" i="81"/>
  <c r="I61" i="81"/>
  <c r="K61" i="81" s="1"/>
  <c r="H61" i="81"/>
  <c r="J61" i="81" s="1"/>
  <c r="C61" i="81"/>
  <c r="B61" i="81"/>
  <c r="D61" i="81" s="1"/>
  <c r="O60" i="81"/>
  <c r="N60" i="81"/>
  <c r="L60" i="81"/>
  <c r="K60" i="81"/>
  <c r="J60" i="81"/>
  <c r="F60" i="81"/>
  <c r="E60" i="81"/>
  <c r="D60" i="81"/>
  <c r="O59" i="81"/>
  <c r="N59" i="81"/>
  <c r="L59" i="81"/>
  <c r="K59" i="81"/>
  <c r="J59" i="81"/>
  <c r="F59" i="81"/>
  <c r="E59" i="81"/>
  <c r="D59" i="81"/>
  <c r="O58" i="81"/>
  <c r="N58" i="81"/>
  <c r="L58" i="81"/>
  <c r="K58" i="81"/>
  <c r="J58" i="81"/>
  <c r="F58" i="81"/>
  <c r="E58" i="81"/>
  <c r="D58" i="81"/>
  <c r="K57" i="81"/>
  <c r="J57" i="81"/>
  <c r="E57" i="81"/>
  <c r="D57" i="81"/>
  <c r="K56" i="81"/>
  <c r="J56" i="81"/>
  <c r="E56" i="81"/>
  <c r="D56" i="81"/>
  <c r="K55" i="81"/>
  <c r="J55" i="81"/>
  <c r="E55" i="81"/>
  <c r="D55" i="81"/>
  <c r="K54" i="81"/>
  <c r="J54" i="81"/>
  <c r="E54" i="81"/>
  <c r="D54" i="81"/>
  <c r="K53" i="81"/>
  <c r="J53" i="81"/>
  <c r="E53" i="81"/>
  <c r="D53" i="81"/>
  <c r="O52" i="81"/>
  <c r="N52" i="81"/>
  <c r="L52" i="81"/>
  <c r="K52" i="81"/>
  <c r="J52" i="81"/>
  <c r="F52" i="81"/>
  <c r="E52" i="81"/>
  <c r="D52" i="81"/>
  <c r="O51" i="81"/>
  <c r="N51" i="81"/>
  <c r="L51" i="81"/>
  <c r="K51" i="81"/>
  <c r="J51" i="81"/>
  <c r="F51" i="81"/>
  <c r="E51" i="81"/>
  <c r="D51" i="81"/>
  <c r="O50" i="81"/>
  <c r="N50" i="81"/>
  <c r="L50" i="81"/>
  <c r="K50" i="81"/>
  <c r="J50" i="81"/>
  <c r="F50" i="81"/>
  <c r="E50" i="81"/>
  <c r="D50" i="81"/>
  <c r="O49" i="81"/>
  <c r="N49" i="81"/>
  <c r="L49" i="81"/>
  <c r="K49" i="81"/>
  <c r="J49" i="81"/>
  <c r="F49" i="81"/>
  <c r="E49" i="81"/>
  <c r="D49" i="81"/>
  <c r="O48" i="81"/>
  <c r="N48" i="81"/>
  <c r="L48" i="81"/>
  <c r="K48" i="81"/>
  <c r="J48" i="81"/>
  <c r="F48" i="81"/>
  <c r="E48" i="81"/>
  <c r="D48" i="81"/>
  <c r="O47" i="81"/>
  <c r="N47" i="81"/>
  <c r="L47" i="81"/>
  <c r="K47" i="81"/>
  <c r="J47" i="81"/>
  <c r="F47" i="81"/>
  <c r="E47" i="81"/>
  <c r="D47" i="81"/>
  <c r="O46" i="81"/>
  <c r="N46" i="81"/>
  <c r="L46" i="81"/>
  <c r="K46" i="81"/>
  <c r="J46" i="81"/>
  <c r="F46" i="81"/>
  <c r="E46" i="81"/>
  <c r="D46" i="81"/>
  <c r="O45" i="81"/>
  <c r="N45" i="81"/>
  <c r="L45" i="81"/>
  <c r="K45" i="81"/>
  <c r="J45" i="81"/>
  <c r="F45" i="81"/>
  <c r="E45" i="81"/>
  <c r="D45" i="81"/>
  <c r="O44" i="81"/>
  <c r="N44" i="81"/>
  <c r="L44" i="81"/>
  <c r="K44" i="81"/>
  <c r="J44" i="81"/>
  <c r="F44" i="81"/>
  <c r="E44" i="81"/>
  <c r="D44" i="81"/>
  <c r="O43" i="81"/>
  <c r="N43" i="81"/>
  <c r="L43" i="81"/>
  <c r="K43" i="81"/>
  <c r="J43" i="81"/>
  <c r="F43" i="81"/>
  <c r="E43" i="81"/>
  <c r="D43" i="81"/>
  <c r="O42" i="81"/>
  <c r="N42" i="81"/>
  <c r="L42" i="81"/>
  <c r="K42" i="81"/>
  <c r="J42" i="81"/>
  <c r="F42" i="81"/>
  <c r="E42" i="81"/>
  <c r="D42" i="81"/>
  <c r="O41" i="81"/>
  <c r="N41" i="81"/>
  <c r="L41" i="81"/>
  <c r="K41" i="81"/>
  <c r="J41" i="81"/>
  <c r="F41" i="81"/>
  <c r="E41" i="81"/>
  <c r="D41" i="81"/>
  <c r="O40" i="81"/>
  <c r="N40" i="81"/>
  <c r="L40" i="81"/>
  <c r="K40" i="81"/>
  <c r="J40" i="81"/>
  <c r="F40" i="81"/>
  <c r="E40" i="81"/>
  <c r="D40" i="81"/>
  <c r="O39" i="81"/>
  <c r="N39" i="81"/>
  <c r="L39" i="81"/>
  <c r="K39" i="81"/>
  <c r="J39" i="81"/>
  <c r="F39" i="81"/>
  <c r="E39" i="81"/>
  <c r="D39" i="81"/>
  <c r="N38" i="81"/>
  <c r="J38" i="81"/>
  <c r="H38" i="81"/>
  <c r="D38" i="81"/>
  <c r="B38" i="81"/>
  <c r="N37" i="81"/>
  <c r="J37" i="81"/>
  <c r="H37" i="81"/>
  <c r="F37" i="81"/>
  <c r="F66" i="81" s="1"/>
  <c r="L66" i="81" s="1"/>
  <c r="D37" i="81"/>
  <c r="B37" i="81"/>
  <c r="O33" i="81"/>
  <c r="N33" i="81"/>
  <c r="L33" i="81"/>
  <c r="F33" i="81"/>
  <c r="D32" i="81"/>
  <c r="O31" i="81"/>
  <c r="N31" i="81"/>
  <c r="L31" i="81"/>
  <c r="K31" i="81"/>
  <c r="F31" i="81"/>
  <c r="E31" i="81"/>
  <c r="D31" i="81"/>
  <c r="O30" i="81"/>
  <c r="N30" i="81"/>
  <c r="L30" i="81"/>
  <c r="K30" i="81"/>
  <c r="F30" i="81"/>
  <c r="E30" i="81"/>
  <c r="D30" i="81"/>
  <c r="O29" i="81"/>
  <c r="N29" i="81"/>
  <c r="L29" i="81"/>
  <c r="K29" i="81"/>
  <c r="F29" i="81"/>
  <c r="E29" i="81"/>
  <c r="D29" i="81"/>
  <c r="O28" i="81"/>
  <c r="N28" i="81"/>
  <c r="L28" i="81"/>
  <c r="K28" i="81"/>
  <c r="F28" i="81"/>
  <c r="E28" i="81"/>
  <c r="D28" i="81"/>
  <c r="O27" i="81"/>
  <c r="N27" i="81"/>
  <c r="L27" i="81"/>
  <c r="K27" i="81"/>
  <c r="F27" i="81"/>
  <c r="E27" i="81"/>
  <c r="D27" i="81"/>
  <c r="O26" i="81"/>
  <c r="N26" i="81"/>
  <c r="L26" i="81"/>
  <c r="K26" i="81"/>
  <c r="F26" i="81"/>
  <c r="E26" i="81"/>
  <c r="D26" i="81"/>
  <c r="O25" i="81"/>
  <c r="N25" i="81"/>
  <c r="L25" i="81"/>
  <c r="K25" i="81"/>
  <c r="F25" i="81"/>
  <c r="E25" i="81"/>
  <c r="D25" i="81"/>
  <c r="O24" i="81"/>
  <c r="N24" i="81"/>
  <c r="L24" i="81"/>
  <c r="K24" i="81"/>
  <c r="F24" i="81"/>
  <c r="E24" i="81"/>
  <c r="D24" i="81"/>
  <c r="O23" i="81"/>
  <c r="N23" i="81"/>
  <c r="L23" i="81"/>
  <c r="K23" i="81"/>
  <c r="F23" i="81"/>
  <c r="E23" i="81"/>
  <c r="D23" i="81"/>
  <c r="O22" i="81"/>
  <c r="N22" i="81"/>
  <c r="L22" i="81"/>
  <c r="K22" i="81"/>
  <c r="F22" i="81"/>
  <c r="E22" i="81"/>
  <c r="D22" i="81"/>
  <c r="O21" i="81"/>
  <c r="N21" i="81"/>
  <c r="L21" i="81"/>
  <c r="K21" i="81"/>
  <c r="F21" i="81"/>
  <c r="E21" i="81"/>
  <c r="D21" i="81"/>
  <c r="O20" i="81"/>
  <c r="N20" i="81"/>
  <c r="L20" i="81"/>
  <c r="K20" i="81"/>
  <c r="F20" i="81"/>
  <c r="E20" i="81"/>
  <c r="D20" i="81"/>
  <c r="O19" i="81"/>
  <c r="N19" i="81"/>
  <c r="L19" i="81"/>
  <c r="K19" i="81"/>
  <c r="F19" i="81"/>
  <c r="E19" i="81"/>
  <c r="D19" i="81"/>
  <c r="O18" i="81"/>
  <c r="N18" i="81"/>
  <c r="L18" i="81"/>
  <c r="K18" i="81"/>
  <c r="F18" i="81"/>
  <c r="E18" i="81"/>
  <c r="D18" i="81"/>
  <c r="O17" i="81"/>
  <c r="N17" i="81"/>
  <c r="L17" i="81"/>
  <c r="K17" i="81"/>
  <c r="F17" i="81"/>
  <c r="E17" i="81"/>
  <c r="D17" i="81"/>
  <c r="O16" i="81"/>
  <c r="N16" i="81"/>
  <c r="L16" i="81"/>
  <c r="K16" i="81"/>
  <c r="F16" i="81"/>
  <c r="E16" i="81"/>
  <c r="D16" i="81"/>
  <c r="O15" i="81"/>
  <c r="N15" i="81"/>
  <c r="L15" i="81"/>
  <c r="K15" i="81"/>
  <c r="F15" i="81"/>
  <c r="E15" i="81"/>
  <c r="D15" i="81"/>
  <c r="O14" i="81"/>
  <c r="N14" i="81"/>
  <c r="L14" i="81"/>
  <c r="K14" i="81"/>
  <c r="F14" i="81"/>
  <c r="E14" i="81"/>
  <c r="D14" i="81"/>
  <c r="O13" i="81"/>
  <c r="N13" i="81"/>
  <c r="L13" i="81"/>
  <c r="K13" i="81"/>
  <c r="F13" i="81"/>
  <c r="E13" i="81"/>
  <c r="D13" i="81"/>
  <c r="O12" i="81"/>
  <c r="N12" i="81"/>
  <c r="L12" i="81"/>
  <c r="K12" i="81"/>
  <c r="F12" i="81"/>
  <c r="E12" i="81"/>
  <c r="D12" i="81"/>
  <c r="O11" i="81"/>
  <c r="N11" i="81"/>
  <c r="L11" i="81"/>
  <c r="K11" i="81"/>
  <c r="F11" i="81"/>
  <c r="E11" i="81"/>
  <c r="D11" i="81"/>
  <c r="O10" i="81"/>
  <c r="N10" i="81"/>
  <c r="L10" i="81"/>
  <c r="K10" i="81"/>
  <c r="F10" i="81"/>
  <c r="E10" i="81"/>
  <c r="D10" i="81"/>
  <c r="O9" i="81"/>
  <c r="N9" i="81"/>
  <c r="L9" i="81"/>
  <c r="K9" i="81"/>
  <c r="F9" i="81"/>
  <c r="E9" i="81"/>
  <c r="D9" i="81"/>
  <c r="O8" i="81"/>
  <c r="N8" i="81"/>
  <c r="L8" i="81"/>
  <c r="K8" i="81"/>
  <c r="F8" i="81"/>
  <c r="E8" i="81"/>
  <c r="D8" i="81"/>
  <c r="O7" i="81"/>
  <c r="N7" i="81"/>
  <c r="L7" i="81"/>
  <c r="K7" i="81"/>
  <c r="F7" i="81"/>
  <c r="E7" i="81"/>
  <c r="D7" i="81"/>
  <c r="N6" i="81"/>
  <c r="J6" i="81"/>
  <c r="H6" i="81"/>
  <c r="D6" i="81"/>
  <c r="O6" i="81"/>
  <c r="P5" i="81"/>
  <c r="P37" i="81" s="1"/>
  <c r="P66" i="81" s="1"/>
  <c r="N5" i="81"/>
  <c r="L5" i="81"/>
  <c r="J5" i="81"/>
  <c r="H5" i="81"/>
  <c r="D5" i="81"/>
  <c r="L18" i="80"/>
  <c r="K18" i="80"/>
  <c r="M18" i="80" s="1"/>
  <c r="F18" i="80"/>
  <c r="E18" i="80"/>
  <c r="G18" i="80" s="1"/>
  <c r="L17" i="80"/>
  <c r="K17" i="80"/>
  <c r="M17" i="80" s="1"/>
  <c r="F17" i="80"/>
  <c r="H17" i="80" s="1"/>
  <c r="E17" i="80"/>
  <c r="G17" i="80" s="1"/>
  <c r="L16" i="80"/>
  <c r="N16" i="80" s="1"/>
  <c r="K16" i="80"/>
  <c r="M16" i="80" s="1"/>
  <c r="F16" i="80"/>
  <c r="E16" i="80"/>
  <c r="G16" i="80" s="1"/>
  <c r="R15" i="80"/>
  <c r="Q15" i="80"/>
  <c r="O15" i="80"/>
  <c r="I15" i="80"/>
  <c r="R14" i="80"/>
  <c r="Q14" i="80"/>
  <c r="O14" i="80"/>
  <c r="N14" i="80"/>
  <c r="M14" i="80"/>
  <c r="I14" i="80"/>
  <c r="H14" i="80"/>
  <c r="G14" i="80"/>
  <c r="R13" i="80"/>
  <c r="Q13" i="80"/>
  <c r="O13" i="80"/>
  <c r="N13" i="80"/>
  <c r="M13" i="80"/>
  <c r="I13" i="80"/>
  <c r="H13" i="80"/>
  <c r="G13" i="80"/>
  <c r="R12" i="80"/>
  <c r="Q12" i="80"/>
  <c r="O12" i="80"/>
  <c r="N12" i="80"/>
  <c r="M12" i="80"/>
  <c r="I12" i="80"/>
  <c r="H12" i="80"/>
  <c r="G12" i="80"/>
  <c r="R11" i="80"/>
  <c r="Q11" i="80"/>
  <c r="O11" i="80"/>
  <c r="N11" i="80"/>
  <c r="M11" i="80"/>
  <c r="I11" i="80"/>
  <c r="H11" i="80"/>
  <c r="G11" i="80"/>
  <c r="R10" i="80"/>
  <c r="Q10" i="80"/>
  <c r="O10" i="80"/>
  <c r="N10" i="80"/>
  <c r="M10" i="80"/>
  <c r="I10" i="80"/>
  <c r="H10" i="80"/>
  <c r="G10" i="80"/>
  <c r="R9" i="80"/>
  <c r="Q9" i="80"/>
  <c r="O9" i="80"/>
  <c r="N9" i="80"/>
  <c r="M9" i="80"/>
  <c r="I9" i="80"/>
  <c r="H9" i="80"/>
  <c r="G9" i="80"/>
  <c r="R8" i="80"/>
  <c r="Q8" i="80"/>
  <c r="O8" i="80"/>
  <c r="N8" i="80"/>
  <c r="M8" i="80"/>
  <c r="I8" i="80"/>
  <c r="H8" i="80"/>
  <c r="G8" i="80"/>
  <c r="R7" i="80"/>
  <c r="Q7" i="80"/>
  <c r="O7" i="80"/>
  <c r="N7" i="80"/>
  <c r="N15" i="80" s="1"/>
  <c r="M7" i="80"/>
  <c r="I7" i="80"/>
  <c r="H7" i="80"/>
  <c r="G7" i="80"/>
  <c r="G15" i="80" s="1"/>
  <c r="R6" i="80"/>
  <c r="Q6" i="80"/>
  <c r="L6" i="80"/>
  <c r="K6" i="80"/>
  <c r="H6" i="80"/>
  <c r="N6" i="80" s="1"/>
  <c r="G6" i="80"/>
  <c r="M6" i="80" s="1"/>
  <c r="Q5" i="80"/>
  <c r="O5" i="80"/>
  <c r="S5" i="80" s="1"/>
  <c r="M5" i="80"/>
  <c r="K5" i="80"/>
  <c r="G5" i="80"/>
  <c r="Q25" i="2"/>
  <c r="M25" i="2"/>
  <c r="G25" i="2"/>
  <c r="H15" i="80" l="1"/>
  <c r="F83" i="66"/>
  <c r="M15" i="80"/>
  <c r="E38" i="81"/>
  <c r="I67" i="81"/>
  <c r="N55" i="66"/>
  <c r="P91" i="46"/>
  <c r="K62" i="81"/>
  <c r="D33" i="81"/>
  <c r="E96" i="83"/>
  <c r="P88" i="83"/>
  <c r="P82" i="48"/>
  <c r="J62" i="81"/>
  <c r="P83" i="48"/>
  <c r="P79" i="48"/>
  <c r="P30" i="48"/>
  <c r="P91" i="83"/>
  <c r="P87" i="83"/>
  <c r="P92" i="46"/>
  <c r="P88" i="46"/>
  <c r="P94" i="81"/>
  <c r="R16" i="80"/>
  <c r="P96" i="83"/>
  <c r="P89" i="83"/>
  <c r="P20" i="83"/>
  <c r="P93" i="46"/>
  <c r="P89" i="46"/>
  <c r="P87" i="81"/>
  <c r="P59" i="81"/>
  <c r="P60" i="81"/>
  <c r="P90" i="46"/>
  <c r="L95" i="81"/>
  <c r="P68" i="81"/>
  <c r="P71" i="81"/>
  <c r="P78" i="81"/>
  <c r="P79" i="81"/>
  <c r="P84" i="81"/>
  <c r="P89" i="81"/>
  <c r="P90" i="81"/>
  <c r="P91" i="81"/>
  <c r="D62" i="81"/>
  <c r="P45" i="81"/>
  <c r="P46" i="81"/>
  <c r="P47" i="81"/>
  <c r="L32" i="81"/>
  <c r="P17" i="81"/>
  <c r="P21" i="81"/>
  <c r="P25" i="81"/>
  <c r="O16" i="80"/>
  <c r="S7" i="80"/>
  <c r="I18" i="80"/>
  <c r="I17" i="80"/>
  <c r="P47" i="66"/>
  <c r="O55" i="66"/>
  <c r="P46" i="66"/>
  <c r="P81" i="48"/>
  <c r="P80" i="48"/>
  <c r="P29" i="48"/>
  <c r="P49" i="47"/>
  <c r="P90" i="83"/>
  <c r="P85" i="81"/>
  <c r="P88" i="81"/>
  <c r="P77" i="81"/>
  <c r="F61" i="81"/>
  <c r="P48" i="81"/>
  <c r="P43" i="81"/>
  <c r="P44" i="81"/>
  <c r="P52" i="81"/>
  <c r="P33" i="81"/>
  <c r="P7" i="81"/>
  <c r="P9" i="81"/>
  <c r="P12" i="81"/>
  <c r="P26" i="81"/>
  <c r="P27" i="81"/>
  <c r="P29" i="81"/>
  <c r="S11" i="80"/>
  <c r="P87" i="36"/>
  <c r="P73" i="47"/>
  <c r="P84" i="47"/>
  <c r="L95" i="83"/>
  <c r="P70" i="83"/>
  <c r="P74" i="83"/>
  <c r="P84" i="83"/>
  <c r="F95" i="83"/>
  <c r="J62" i="83"/>
  <c r="K62" i="83"/>
  <c r="P79" i="83"/>
  <c r="O95" i="83"/>
  <c r="P5" i="83"/>
  <c r="P37" i="83" s="1"/>
  <c r="P66" i="83" s="1"/>
  <c r="P40" i="83"/>
  <c r="P43" i="83"/>
  <c r="P62" i="83"/>
  <c r="D6" i="83"/>
  <c r="H6" i="83"/>
  <c r="P28" i="83"/>
  <c r="P29" i="83"/>
  <c r="P33" i="83"/>
  <c r="P68" i="83"/>
  <c r="P71" i="83"/>
  <c r="P78" i="83"/>
  <c r="P76" i="83"/>
  <c r="P80" i="83"/>
  <c r="P81" i="83"/>
  <c r="P82" i="83"/>
  <c r="P85" i="83"/>
  <c r="P83" i="83"/>
  <c r="P86" i="83"/>
  <c r="O32" i="83"/>
  <c r="P69" i="83"/>
  <c r="P53" i="83"/>
  <c r="P72" i="83"/>
  <c r="P73" i="83"/>
  <c r="J95" i="83"/>
  <c r="P12" i="83"/>
  <c r="P21" i="83"/>
  <c r="P26" i="83"/>
  <c r="P27" i="83"/>
  <c r="P77" i="83"/>
  <c r="P39" i="83"/>
  <c r="P44" i="83"/>
  <c r="P46" i="83"/>
  <c r="P48" i="83"/>
  <c r="P51" i="83"/>
  <c r="N61" i="83"/>
  <c r="P49" i="83"/>
  <c r="P52" i="83"/>
  <c r="P54" i="83"/>
  <c r="P50" i="83"/>
  <c r="F61" i="83"/>
  <c r="P41" i="83"/>
  <c r="P42" i="83"/>
  <c r="P45" i="83"/>
  <c r="P47" i="83"/>
  <c r="E61" i="83"/>
  <c r="E62" i="83" s="1"/>
  <c r="J33" i="83"/>
  <c r="D33" i="83"/>
  <c r="P7" i="83"/>
  <c r="P8" i="83"/>
  <c r="P9" i="83"/>
  <c r="P13" i="83"/>
  <c r="P14" i="83"/>
  <c r="P17" i="83"/>
  <c r="P24" i="83"/>
  <c r="P25" i="83"/>
  <c r="P30" i="83"/>
  <c r="P15" i="83"/>
  <c r="P16" i="83"/>
  <c r="F32" i="83"/>
  <c r="P18" i="83"/>
  <c r="P19" i="83"/>
  <c r="N32" i="83"/>
  <c r="P23" i="83"/>
  <c r="P10" i="83"/>
  <c r="P11" i="83"/>
  <c r="P31" i="83"/>
  <c r="P96" i="81"/>
  <c r="D96" i="81"/>
  <c r="O95" i="81"/>
  <c r="P69" i="81"/>
  <c r="P72" i="81"/>
  <c r="P73" i="81"/>
  <c r="P75" i="81"/>
  <c r="P76" i="81"/>
  <c r="P82" i="81"/>
  <c r="K95" i="81"/>
  <c r="F95" i="81"/>
  <c r="P80" i="81"/>
  <c r="P86" i="81"/>
  <c r="P92" i="81"/>
  <c r="P93" i="81"/>
  <c r="N95" i="81"/>
  <c r="P81" i="81"/>
  <c r="P70" i="81"/>
  <c r="P74" i="81"/>
  <c r="P83" i="81"/>
  <c r="P62" i="81"/>
  <c r="P39" i="81"/>
  <c r="P40" i="81"/>
  <c r="P49" i="81"/>
  <c r="P50" i="81"/>
  <c r="P58" i="81"/>
  <c r="N61" i="81"/>
  <c r="O61" i="81"/>
  <c r="P41" i="81"/>
  <c r="P42" i="81"/>
  <c r="P51" i="81"/>
  <c r="E61" i="81"/>
  <c r="E62" i="81" s="1"/>
  <c r="F32" i="81"/>
  <c r="P13" i="81"/>
  <c r="P18" i="81"/>
  <c r="P19" i="81"/>
  <c r="P20" i="81"/>
  <c r="P22" i="81"/>
  <c r="P23" i="81"/>
  <c r="P24" i="81"/>
  <c r="P30" i="81"/>
  <c r="P31" i="81"/>
  <c r="P14" i="81"/>
  <c r="P15" i="81"/>
  <c r="P16" i="81"/>
  <c r="N32" i="81"/>
  <c r="P28" i="81"/>
  <c r="O32" i="81"/>
  <c r="P8" i="81"/>
  <c r="P10" i="81"/>
  <c r="P11" i="81"/>
  <c r="S15" i="80"/>
  <c r="O17" i="80"/>
  <c r="S8" i="80"/>
  <c r="S9" i="80"/>
  <c r="Q16" i="80"/>
  <c r="S10" i="80"/>
  <c r="S12" i="80"/>
  <c r="S13" i="80"/>
  <c r="S14" i="80"/>
  <c r="Q18" i="80"/>
  <c r="R18" i="80"/>
  <c r="Q17" i="80"/>
  <c r="C38" i="83"/>
  <c r="O38" i="83"/>
  <c r="L61" i="83"/>
  <c r="E67" i="83"/>
  <c r="E6" i="83"/>
  <c r="I6" i="83" s="1"/>
  <c r="K32" i="83"/>
  <c r="K33" i="83" s="1"/>
  <c r="D38" i="83"/>
  <c r="D61" i="83"/>
  <c r="D62" i="83" s="1"/>
  <c r="H67" i="83"/>
  <c r="L32" i="83"/>
  <c r="E38" i="83"/>
  <c r="O61" i="83"/>
  <c r="I67" i="83"/>
  <c r="H38" i="83"/>
  <c r="J67" i="83"/>
  <c r="J6" i="83"/>
  <c r="E32" i="83"/>
  <c r="E33" i="83" s="1"/>
  <c r="I38" i="83"/>
  <c r="K67" i="83"/>
  <c r="D95" i="83"/>
  <c r="D96" i="83" s="1"/>
  <c r="N95" i="83"/>
  <c r="K6" i="83"/>
  <c r="J38" i="83"/>
  <c r="B67" i="83"/>
  <c r="N67" i="83"/>
  <c r="N6" i="83"/>
  <c r="K38" i="83"/>
  <c r="C67" i="83"/>
  <c r="O67" i="83"/>
  <c r="B38" i="83"/>
  <c r="N38" i="83"/>
  <c r="J32" i="81"/>
  <c r="J33" i="81" s="1"/>
  <c r="C38" i="81"/>
  <c r="O38" i="81"/>
  <c r="L61" i="81"/>
  <c r="E67" i="81"/>
  <c r="E6" i="81"/>
  <c r="I6" i="81" s="1"/>
  <c r="K32" i="81"/>
  <c r="K33" i="81" s="1"/>
  <c r="J95" i="81"/>
  <c r="E32" i="81"/>
  <c r="E33" i="81" s="1"/>
  <c r="L37" i="81"/>
  <c r="I38" i="81"/>
  <c r="K67" i="81"/>
  <c r="K6" i="81"/>
  <c r="E95" i="81"/>
  <c r="E96" i="81" s="1"/>
  <c r="K38" i="81"/>
  <c r="C67" i="81"/>
  <c r="O67" i="81"/>
  <c r="H16" i="80"/>
  <c r="I16" i="80"/>
  <c r="R17" i="80"/>
  <c r="N18" i="80"/>
  <c r="O18" i="80"/>
  <c r="N17" i="80"/>
  <c r="H18" i="80"/>
  <c r="D68" i="36"/>
  <c r="E68" i="36"/>
  <c r="D69" i="36"/>
  <c r="E69" i="36"/>
  <c r="D70" i="36"/>
  <c r="E70" i="36"/>
  <c r="D71" i="36"/>
  <c r="E71" i="36"/>
  <c r="D72" i="36"/>
  <c r="E72" i="36"/>
  <c r="D73" i="36"/>
  <c r="E73" i="36"/>
  <c r="D74" i="36"/>
  <c r="E74" i="36"/>
  <c r="D75" i="36"/>
  <c r="E75" i="36"/>
  <c r="D76" i="36"/>
  <c r="E76" i="36"/>
  <c r="D77" i="36"/>
  <c r="E77" i="36"/>
  <c r="D78" i="36"/>
  <c r="E78" i="36"/>
  <c r="D79" i="36"/>
  <c r="E79" i="36"/>
  <c r="D80" i="36"/>
  <c r="E80" i="36"/>
  <c r="D81" i="36"/>
  <c r="E81" i="36"/>
  <c r="D82" i="36"/>
  <c r="E82" i="36"/>
  <c r="D83" i="36"/>
  <c r="E83" i="36"/>
  <c r="D84" i="36"/>
  <c r="E84" i="36"/>
  <c r="D85" i="36"/>
  <c r="E85" i="36"/>
  <c r="D86" i="36"/>
  <c r="E86" i="36"/>
  <c r="D87" i="36"/>
  <c r="E87" i="36"/>
  <c r="D88" i="36"/>
  <c r="E88" i="36"/>
  <c r="D89" i="36"/>
  <c r="E89" i="36"/>
  <c r="D90" i="36"/>
  <c r="E90" i="36"/>
  <c r="D91" i="36"/>
  <c r="E91" i="36"/>
  <c r="D92" i="36"/>
  <c r="E92" i="36"/>
  <c r="D93" i="36"/>
  <c r="E93" i="36"/>
  <c r="D94" i="36"/>
  <c r="E94" i="36"/>
  <c r="B95" i="3"/>
  <c r="C95" i="3"/>
  <c r="P55" i="66" l="1"/>
  <c r="S16" i="80"/>
  <c r="S18" i="80"/>
  <c r="P95" i="83"/>
  <c r="P61" i="83"/>
  <c r="P32" i="83"/>
  <c r="P95" i="81"/>
  <c r="P61" i="81"/>
  <c r="P32" i="81"/>
  <c r="S17" i="80"/>
  <c r="L5" i="70"/>
  <c r="P5" i="70" s="1"/>
  <c r="N4" i="69"/>
  <c r="R4" i="69" s="1"/>
  <c r="N4" i="67"/>
  <c r="R4" i="67" s="1"/>
  <c r="F37" i="66"/>
  <c r="L37" i="66" s="1"/>
  <c r="L5" i="66"/>
  <c r="P5" i="66" s="1"/>
  <c r="N4" i="65"/>
  <c r="R4" i="65" s="1"/>
  <c r="O5" i="74"/>
  <c r="S5" i="74" s="1"/>
  <c r="P5" i="47"/>
  <c r="L5" i="47"/>
  <c r="S5" i="73"/>
  <c r="O5" i="73"/>
  <c r="L5" i="46"/>
  <c r="P5" i="46" s="1"/>
  <c r="O5" i="72"/>
  <c r="S5" i="72" s="1"/>
  <c r="F37" i="36"/>
  <c r="L37" i="36" s="1"/>
  <c r="P5" i="36"/>
  <c r="L5" i="36"/>
  <c r="O5" i="71"/>
  <c r="S5" i="71" s="1"/>
  <c r="F37" i="3"/>
  <c r="L37" i="3" s="1"/>
  <c r="P37" i="3" s="1"/>
  <c r="L5" i="3"/>
  <c r="P5" i="3" s="1"/>
  <c r="O5" i="34"/>
  <c r="S5" i="34" s="1"/>
  <c r="G45" i="2"/>
  <c r="M45" i="2" s="1"/>
  <c r="F66" i="36" l="1"/>
  <c r="L66" i="36" s="1"/>
  <c r="F66" i="3"/>
  <c r="L66" i="3" s="1"/>
  <c r="P66" i="3" s="1"/>
  <c r="B61" i="36" l="1"/>
  <c r="C61" i="36"/>
  <c r="H61" i="36"/>
  <c r="I61" i="36"/>
  <c r="N84" i="48" l="1"/>
  <c r="O84" i="48"/>
  <c r="L82" i="48"/>
  <c r="L84" i="48"/>
  <c r="F82" i="48"/>
  <c r="F84" i="48"/>
  <c r="P84" i="48" l="1"/>
  <c r="B95" i="36"/>
  <c r="C95" i="36"/>
  <c r="L37" i="70" l="1"/>
  <c r="L66" i="70" s="1"/>
  <c r="F37" i="70"/>
  <c r="F66" i="70" s="1"/>
  <c r="L37" i="68"/>
  <c r="L66" i="68" s="1"/>
  <c r="F37" i="68"/>
  <c r="F66" i="68" s="1"/>
  <c r="L60" i="66"/>
  <c r="F60" i="66"/>
  <c r="L37" i="48"/>
  <c r="L66" i="48" s="1"/>
  <c r="F37" i="48"/>
  <c r="F66" i="48" s="1"/>
  <c r="L37" i="47"/>
  <c r="L66" i="47" s="1"/>
  <c r="F37" i="47"/>
  <c r="F66" i="47" s="1"/>
  <c r="L37" i="46"/>
  <c r="L66" i="46" s="1"/>
  <c r="F37" i="46"/>
  <c r="F66" i="46" s="1"/>
  <c r="K7" i="46"/>
  <c r="K8" i="46"/>
  <c r="K9" i="46"/>
  <c r="K10" i="46"/>
  <c r="K11" i="46"/>
  <c r="K12" i="46"/>
  <c r="K13" i="46"/>
  <c r="K14" i="46"/>
  <c r="K15" i="46"/>
  <c r="K16" i="46"/>
  <c r="K17" i="46"/>
  <c r="K18" i="46"/>
  <c r="K19" i="46"/>
  <c r="K20" i="46"/>
  <c r="K21" i="46"/>
  <c r="K22" i="46"/>
  <c r="K23" i="46"/>
  <c r="K24" i="46"/>
  <c r="K25" i="46"/>
  <c r="K26" i="46"/>
  <c r="K27" i="46"/>
  <c r="K28" i="46"/>
  <c r="K29" i="46"/>
  <c r="K30" i="46"/>
  <c r="K31" i="46"/>
  <c r="K39" i="46"/>
  <c r="K40" i="46"/>
  <c r="K41" i="46"/>
  <c r="K42" i="46"/>
  <c r="K43" i="46"/>
  <c r="K44" i="46"/>
  <c r="K45" i="46"/>
  <c r="K46" i="46"/>
  <c r="K47" i="46"/>
  <c r="K48" i="46"/>
  <c r="K49" i="46"/>
  <c r="K50" i="46"/>
  <c r="K51" i="46"/>
  <c r="K52" i="46"/>
  <c r="K53" i="46"/>
  <c r="K54" i="46"/>
  <c r="K55" i="46"/>
  <c r="K56" i="46"/>
  <c r="K57" i="46"/>
  <c r="K58" i="46"/>
  <c r="K59" i="46"/>
  <c r="K60" i="46"/>
  <c r="K70" i="46"/>
  <c r="K71" i="46"/>
  <c r="K72" i="46"/>
  <c r="K73" i="46"/>
  <c r="K74" i="46"/>
  <c r="K75" i="46"/>
  <c r="K76" i="46"/>
  <c r="K77" i="46"/>
  <c r="K78" i="46"/>
  <c r="K79" i="46"/>
  <c r="K80" i="46"/>
  <c r="K81" i="46"/>
  <c r="K82" i="46"/>
  <c r="K83" i="46"/>
  <c r="K84" i="46"/>
  <c r="K85" i="46"/>
  <c r="K86" i="46"/>
  <c r="K87" i="46"/>
  <c r="K88" i="46"/>
  <c r="K89" i="46"/>
  <c r="K90" i="46"/>
  <c r="K91" i="46"/>
  <c r="K92" i="46"/>
  <c r="K93" i="46"/>
  <c r="K94" i="46"/>
  <c r="K96" i="46"/>
  <c r="L38" i="3"/>
  <c r="F38" i="3"/>
  <c r="F67" i="3" s="1"/>
  <c r="G8" i="71"/>
  <c r="H8" i="71"/>
  <c r="G9" i="71"/>
  <c r="H9" i="71"/>
  <c r="G10" i="71"/>
  <c r="H10" i="71"/>
  <c r="G12" i="71"/>
  <c r="H12" i="71"/>
  <c r="G13" i="71"/>
  <c r="H13" i="71"/>
  <c r="G14" i="71"/>
  <c r="H14" i="71"/>
  <c r="M8" i="71"/>
  <c r="M9" i="71"/>
  <c r="M10" i="71"/>
  <c r="M12" i="71"/>
  <c r="M13" i="71"/>
  <c r="M14" i="71"/>
  <c r="B32" i="47" l="1"/>
  <c r="C32" i="47"/>
  <c r="J68" i="47" l="1"/>
  <c r="J69" i="47"/>
  <c r="J70" i="47"/>
  <c r="J71" i="47"/>
  <c r="J72" i="47"/>
  <c r="J73" i="47"/>
  <c r="J74" i="47"/>
  <c r="J75" i="47"/>
  <c r="J76" i="47"/>
  <c r="J77" i="47"/>
  <c r="J78" i="47"/>
  <c r="J79" i="47"/>
  <c r="J80" i="47"/>
  <c r="J81" i="47"/>
  <c r="J82" i="47"/>
  <c r="J83" i="47"/>
  <c r="J84" i="47"/>
  <c r="J85" i="47"/>
  <c r="J86" i="47"/>
  <c r="J87" i="47"/>
  <c r="J88" i="47"/>
  <c r="J89" i="47"/>
  <c r="J90" i="47"/>
  <c r="J91" i="47"/>
  <c r="J92" i="47"/>
  <c r="J93" i="47"/>
  <c r="J94" i="47"/>
  <c r="N32" i="48" l="1"/>
  <c r="O32" i="48"/>
  <c r="L32" i="48"/>
  <c r="F32" i="70"/>
  <c r="P32" i="48" l="1"/>
  <c r="I32" i="46" l="1"/>
  <c r="K32" i="46" s="1"/>
  <c r="K33" i="46" s="1"/>
  <c r="H32" i="46"/>
  <c r="N42" i="66" l="1"/>
  <c r="O42" i="66"/>
  <c r="N43" i="66"/>
  <c r="O43" i="66"/>
  <c r="N44" i="66"/>
  <c r="O44" i="66"/>
  <c r="N45" i="66"/>
  <c r="O45" i="66"/>
  <c r="L42" i="66"/>
  <c r="L43" i="66"/>
  <c r="L44" i="66"/>
  <c r="L45" i="66"/>
  <c r="F42" i="66"/>
  <c r="F43" i="66"/>
  <c r="F44" i="66"/>
  <c r="L60" i="47"/>
  <c r="F60" i="47"/>
  <c r="P43" i="66" l="1"/>
  <c r="P45" i="66"/>
  <c r="P44" i="66"/>
  <c r="P42" i="66"/>
  <c r="N19" i="70" l="1"/>
  <c r="O19" i="70"/>
  <c r="D62" i="66"/>
  <c r="D63" i="66"/>
  <c r="D64" i="66"/>
  <c r="D65" i="66"/>
  <c r="D66" i="66"/>
  <c r="D67" i="66"/>
  <c r="D68" i="66"/>
  <c r="D69" i="66"/>
  <c r="D70" i="66"/>
  <c r="D71" i="66"/>
  <c r="D72" i="66"/>
  <c r="D73" i="66"/>
  <c r="D74" i="66"/>
  <c r="D75" i="66"/>
  <c r="D76" i="66"/>
  <c r="D77" i="66"/>
  <c r="D78" i="66"/>
  <c r="D79" i="66"/>
  <c r="D80" i="66"/>
  <c r="D81" i="66"/>
  <c r="D82" i="66"/>
  <c r="F45" i="66"/>
  <c r="L55" i="48"/>
  <c r="N55" i="48"/>
  <c r="O55" i="48"/>
  <c r="L56" i="48"/>
  <c r="N56" i="48"/>
  <c r="O56" i="48"/>
  <c r="F55" i="48"/>
  <c r="F56" i="48"/>
  <c r="N28" i="48"/>
  <c r="O28" i="48"/>
  <c r="L28" i="48"/>
  <c r="F28" i="48"/>
  <c r="N81" i="47"/>
  <c r="O81" i="47"/>
  <c r="N82" i="47"/>
  <c r="O82" i="47"/>
  <c r="N83" i="47"/>
  <c r="O83" i="47"/>
  <c r="N85" i="47"/>
  <c r="O85" i="47"/>
  <c r="N86" i="47"/>
  <c r="O86" i="47"/>
  <c r="N87" i="47"/>
  <c r="O87" i="47"/>
  <c r="L81" i="47"/>
  <c r="L82" i="47"/>
  <c r="L83" i="47"/>
  <c r="L85" i="47"/>
  <c r="L86" i="47"/>
  <c r="L87" i="47"/>
  <c r="F81" i="47"/>
  <c r="F82" i="47"/>
  <c r="F83" i="47"/>
  <c r="F85" i="47"/>
  <c r="F86" i="47"/>
  <c r="F87" i="47"/>
  <c r="L56" i="47"/>
  <c r="N56" i="47"/>
  <c r="O56" i="47"/>
  <c r="F56" i="47"/>
  <c r="F59" i="47"/>
  <c r="N31" i="47"/>
  <c r="O31" i="47"/>
  <c r="L31" i="47"/>
  <c r="F31" i="47"/>
  <c r="L82" i="46"/>
  <c r="N82" i="46"/>
  <c r="O82" i="46"/>
  <c r="L83" i="46"/>
  <c r="N83" i="46"/>
  <c r="O83" i="46"/>
  <c r="L84" i="46"/>
  <c r="N84" i="46"/>
  <c r="O84" i="46"/>
  <c r="L85" i="46"/>
  <c r="N85" i="46"/>
  <c r="O85" i="46"/>
  <c r="L86" i="46"/>
  <c r="N86" i="46"/>
  <c r="O86" i="46"/>
  <c r="L87" i="46"/>
  <c r="N87" i="46"/>
  <c r="O87" i="46"/>
  <c r="L93" i="46"/>
  <c r="F82" i="46"/>
  <c r="F83" i="46"/>
  <c r="F84" i="46"/>
  <c r="F85" i="46"/>
  <c r="F86" i="46"/>
  <c r="F87" i="46"/>
  <c r="N59" i="46"/>
  <c r="O59" i="46"/>
  <c r="L59" i="46"/>
  <c r="F59" i="46"/>
  <c r="N88" i="36"/>
  <c r="O88" i="36"/>
  <c r="N89" i="36"/>
  <c r="O89" i="36"/>
  <c r="N90" i="36"/>
  <c r="O90" i="36"/>
  <c r="N91" i="36"/>
  <c r="O91" i="36"/>
  <c r="N92" i="36"/>
  <c r="O92" i="36"/>
  <c r="N93" i="36"/>
  <c r="O93" i="36"/>
  <c r="L88" i="36"/>
  <c r="L89" i="36"/>
  <c r="L90" i="36"/>
  <c r="L91" i="36"/>
  <c r="L92" i="36"/>
  <c r="L93" i="36"/>
  <c r="F88" i="36"/>
  <c r="F89" i="36"/>
  <c r="F90" i="36"/>
  <c r="F91" i="36"/>
  <c r="F92" i="36"/>
  <c r="F93" i="36"/>
  <c r="L89" i="3"/>
  <c r="N89" i="3"/>
  <c r="O89" i="3"/>
  <c r="L90" i="3"/>
  <c r="N90" i="3"/>
  <c r="O90" i="3"/>
  <c r="L91" i="3"/>
  <c r="N91" i="3"/>
  <c r="O91" i="3"/>
  <c r="L92" i="3"/>
  <c r="N92" i="3"/>
  <c r="O92" i="3"/>
  <c r="L94" i="3"/>
  <c r="F89" i="3"/>
  <c r="F90" i="3"/>
  <c r="F91" i="3"/>
  <c r="F92" i="3"/>
  <c r="F94" i="3"/>
  <c r="G7" i="71" l="1"/>
  <c r="G11" i="71"/>
  <c r="H7" i="71"/>
  <c r="H11" i="71"/>
  <c r="M7" i="71"/>
  <c r="M11" i="71"/>
  <c r="P31" i="47"/>
  <c r="P56" i="48"/>
  <c r="P28" i="48"/>
  <c r="P56" i="47"/>
  <c r="P86" i="46"/>
  <c r="P84" i="46"/>
  <c r="P82" i="46"/>
  <c r="P92" i="36"/>
  <c r="P90" i="36"/>
  <c r="P89" i="36"/>
  <c r="P88" i="36"/>
  <c r="P92" i="3"/>
  <c r="P90" i="3"/>
  <c r="P19" i="70"/>
  <c r="P55" i="48"/>
  <c r="P86" i="47"/>
  <c r="P85" i="47"/>
  <c r="P82" i="47"/>
  <c r="P81" i="47"/>
  <c r="P87" i="46"/>
  <c r="P85" i="46"/>
  <c r="P83" i="46"/>
  <c r="P59" i="46"/>
  <c r="P93" i="36"/>
  <c r="P89" i="3"/>
  <c r="P91" i="3"/>
  <c r="P91" i="36"/>
  <c r="P87" i="47"/>
  <c r="P83" i="47"/>
  <c r="N54" i="48" l="1"/>
  <c r="O54" i="48"/>
  <c r="L54" i="48"/>
  <c r="F54" i="48"/>
  <c r="P54" i="48" l="1"/>
  <c r="I61" i="3" l="1"/>
  <c r="K95" i="46" l="1"/>
  <c r="H61" i="3" l="1"/>
  <c r="K88" i="47" l="1"/>
  <c r="L57" i="46" l="1"/>
  <c r="N57" i="46"/>
  <c r="O57" i="46"/>
  <c r="L58" i="46"/>
  <c r="N58" i="46"/>
  <c r="O58" i="46"/>
  <c r="F57" i="46"/>
  <c r="F58" i="46"/>
  <c r="P58" i="46" l="1"/>
  <c r="P57" i="46"/>
  <c r="N43" i="47" l="1"/>
  <c r="O43" i="47"/>
  <c r="N44" i="47"/>
  <c r="O44" i="47"/>
  <c r="N45" i="47"/>
  <c r="O45" i="47"/>
  <c r="N46" i="47"/>
  <c r="O46" i="47"/>
  <c r="N47" i="47"/>
  <c r="O47" i="47"/>
  <c r="N48" i="47"/>
  <c r="O48" i="47"/>
  <c r="N50" i="47"/>
  <c r="O50" i="47"/>
  <c r="L44" i="47"/>
  <c r="L45" i="47"/>
  <c r="L46" i="47"/>
  <c r="L47" i="47"/>
  <c r="L48" i="47"/>
  <c r="L50" i="47"/>
  <c r="F44" i="47"/>
  <c r="F45" i="47"/>
  <c r="F46" i="47"/>
  <c r="F47" i="47"/>
  <c r="F48" i="47"/>
  <c r="F50" i="47"/>
  <c r="F53" i="47"/>
  <c r="N30" i="47"/>
  <c r="O30" i="47"/>
  <c r="L30" i="47"/>
  <c r="F30" i="47"/>
  <c r="L94" i="46"/>
  <c r="N94" i="46"/>
  <c r="O94" i="46"/>
  <c r="F94" i="46"/>
  <c r="P45" i="47" l="1"/>
  <c r="P47" i="47"/>
  <c r="P46" i="47"/>
  <c r="P30" i="47"/>
  <c r="P50" i="47"/>
  <c r="P43" i="47"/>
  <c r="P48" i="47"/>
  <c r="P44" i="47"/>
  <c r="P94" i="46"/>
  <c r="D68" i="70" l="1"/>
  <c r="D69" i="70"/>
  <c r="D70" i="70"/>
  <c r="D71" i="70"/>
  <c r="D72" i="70"/>
  <c r="D73" i="70"/>
  <c r="D74" i="70"/>
  <c r="D75" i="70"/>
  <c r="D76" i="70"/>
  <c r="D77" i="70"/>
  <c r="D78" i="70"/>
  <c r="D92" i="70"/>
  <c r="D93" i="70"/>
  <c r="F94" i="70"/>
  <c r="L71" i="70"/>
  <c r="L77" i="47"/>
  <c r="N77" i="47"/>
  <c r="O77" i="47"/>
  <c r="L78" i="47"/>
  <c r="N78" i="47"/>
  <c r="O78" i="47"/>
  <c r="L79" i="47"/>
  <c r="N79" i="47"/>
  <c r="O79" i="47"/>
  <c r="L80" i="47"/>
  <c r="N80" i="47"/>
  <c r="O80" i="47"/>
  <c r="F77" i="47"/>
  <c r="F78" i="47"/>
  <c r="F79" i="47"/>
  <c r="F80" i="47"/>
  <c r="N25" i="47"/>
  <c r="O25" i="47"/>
  <c r="N26" i="47"/>
  <c r="O26" i="47"/>
  <c r="N27" i="47"/>
  <c r="O27" i="47"/>
  <c r="N28" i="47"/>
  <c r="O28" i="47"/>
  <c r="N29" i="47"/>
  <c r="O29" i="47"/>
  <c r="L25" i="47"/>
  <c r="L26" i="47"/>
  <c r="L27" i="47"/>
  <c r="L28" i="47"/>
  <c r="L29" i="47"/>
  <c r="F27" i="47"/>
  <c r="F28" i="47"/>
  <c r="F29" i="47"/>
  <c r="F25" i="47"/>
  <c r="F26" i="47"/>
  <c r="D7" i="47"/>
  <c r="E7" i="47"/>
  <c r="D8" i="47"/>
  <c r="E8" i="47"/>
  <c r="D9" i="47"/>
  <c r="E9" i="47"/>
  <c r="D10" i="47"/>
  <c r="E10" i="47"/>
  <c r="D11" i="47"/>
  <c r="E11" i="47"/>
  <c r="D12" i="47"/>
  <c r="E12" i="47"/>
  <c r="D13" i="47"/>
  <c r="E13" i="47"/>
  <c r="D14" i="47"/>
  <c r="E14" i="47"/>
  <c r="D15" i="47"/>
  <c r="E15" i="47"/>
  <c r="D16" i="47"/>
  <c r="E16" i="47"/>
  <c r="D17" i="47"/>
  <c r="E17" i="47"/>
  <c r="D18" i="47"/>
  <c r="E18" i="47"/>
  <c r="D19" i="47"/>
  <c r="E19" i="47"/>
  <c r="D20" i="47"/>
  <c r="E20" i="47"/>
  <c r="D21" i="47"/>
  <c r="E21" i="47"/>
  <c r="D22" i="47"/>
  <c r="E22" i="47"/>
  <c r="D23" i="47"/>
  <c r="E23" i="47"/>
  <c r="D24" i="47"/>
  <c r="E24" i="47"/>
  <c r="D25" i="47"/>
  <c r="E25" i="47"/>
  <c r="D26" i="47"/>
  <c r="E26" i="47"/>
  <c r="D27" i="47"/>
  <c r="E27" i="47"/>
  <c r="D28" i="47"/>
  <c r="E28" i="47"/>
  <c r="D29" i="47"/>
  <c r="E29" i="47"/>
  <c r="D30" i="47"/>
  <c r="E30" i="47"/>
  <c r="D31" i="47"/>
  <c r="E31" i="47"/>
  <c r="L76" i="46"/>
  <c r="N76" i="46"/>
  <c r="O76" i="46"/>
  <c r="L77" i="46"/>
  <c r="N77" i="46"/>
  <c r="O77" i="46"/>
  <c r="L78" i="46"/>
  <c r="N78" i="46"/>
  <c r="O78" i="46"/>
  <c r="L79" i="46"/>
  <c r="N79" i="46"/>
  <c r="O79" i="46"/>
  <c r="L80" i="46"/>
  <c r="N80" i="46"/>
  <c r="O80" i="46"/>
  <c r="L81" i="46"/>
  <c r="N81" i="46"/>
  <c r="O81" i="46"/>
  <c r="F76" i="46"/>
  <c r="F77" i="46"/>
  <c r="F78" i="46"/>
  <c r="F79" i="46"/>
  <c r="F80" i="46"/>
  <c r="F81" i="46"/>
  <c r="N24" i="46"/>
  <c r="O24" i="46"/>
  <c r="N25" i="46"/>
  <c r="O25" i="46"/>
  <c r="N26" i="46"/>
  <c r="O26" i="46"/>
  <c r="N27" i="46"/>
  <c r="O27" i="46"/>
  <c r="L24" i="46"/>
  <c r="L25" i="46"/>
  <c r="F24" i="46"/>
  <c r="F25" i="46"/>
  <c r="N84" i="36"/>
  <c r="O84" i="36"/>
  <c r="N85" i="36"/>
  <c r="O85" i="36"/>
  <c r="N86" i="36"/>
  <c r="O86" i="36"/>
  <c r="L84" i="36"/>
  <c r="L85" i="36"/>
  <c r="F84" i="36"/>
  <c r="F85" i="36"/>
  <c r="F86" i="36"/>
  <c r="N87" i="3"/>
  <c r="O87" i="3"/>
  <c r="N88" i="3"/>
  <c r="O88" i="3"/>
  <c r="L87" i="3"/>
  <c r="L88" i="3"/>
  <c r="F87" i="3"/>
  <c r="F88" i="3"/>
  <c r="P29" i="47" l="1"/>
  <c r="P25" i="47"/>
  <c r="P24" i="46"/>
  <c r="P84" i="36"/>
  <c r="F61" i="68"/>
  <c r="P26" i="46"/>
  <c r="P25" i="46"/>
  <c r="P87" i="3"/>
  <c r="N61" i="68"/>
  <c r="O61" i="68"/>
  <c r="P77" i="47"/>
  <c r="P27" i="47"/>
  <c r="P26" i="47"/>
  <c r="P28" i="47"/>
  <c r="P76" i="46"/>
  <c r="P79" i="46"/>
  <c r="P77" i="46"/>
  <c r="P27" i="46"/>
  <c r="P86" i="36"/>
  <c r="P85" i="36"/>
  <c r="P88" i="3"/>
  <c r="L61" i="68"/>
  <c r="P79" i="47"/>
  <c r="P78" i="47"/>
  <c r="P80" i="47"/>
  <c r="P81" i="46"/>
  <c r="P80" i="46"/>
  <c r="P78" i="46"/>
  <c r="J39" i="68"/>
  <c r="J40" i="68"/>
  <c r="J41" i="68"/>
  <c r="J42" i="68"/>
  <c r="J43" i="68"/>
  <c r="J44" i="68"/>
  <c r="J45" i="68"/>
  <c r="J46" i="68"/>
  <c r="J47" i="68"/>
  <c r="J48" i="68"/>
  <c r="J49" i="68"/>
  <c r="J50" i="68"/>
  <c r="J51" i="68"/>
  <c r="J52" i="68"/>
  <c r="J53" i="68"/>
  <c r="J54" i="68"/>
  <c r="J55" i="68"/>
  <c r="J56" i="68"/>
  <c r="J57" i="68"/>
  <c r="J58" i="68"/>
  <c r="J59" i="68"/>
  <c r="J60" i="68"/>
  <c r="L18" i="74"/>
  <c r="K18" i="74"/>
  <c r="F18" i="74"/>
  <c r="H18" i="74" s="1"/>
  <c r="E18" i="74"/>
  <c r="L17" i="74"/>
  <c r="K17" i="74"/>
  <c r="F17" i="74"/>
  <c r="E17" i="74"/>
  <c r="G17" i="74" s="1"/>
  <c r="L16" i="74"/>
  <c r="K16" i="74"/>
  <c r="F16" i="74"/>
  <c r="H16" i="74" s="1"/>
  <c r="E16" i="74"/>
  <c r="R15" i="74"/>
  <c r="Q15" i="74"/>
  <c r="O15" i="74"/>
  <c r="I15" i="74"/>
  <c r="R14" i="74"/>
  <c r="Q14" i="74"/>
  <c r="O14" i="74"/>
  <c r="N14" i="74"/>
  <c r="M14" i="74"/>
  <c r="I14" i="74"/>
  <c r="H14" i="74"/>
  <c r="G14" i="74"/>
  <c r="R13" i="74"/>
  <c r="Q13" i="74"/>
  <c r="O13" i="74"/>
  <c r="N13" i="74"/>
  <c r="M13" i="74"/>
  <c r="I13" i="74"/>
  <c r="H13" i="74"/>
  <c r="G13" i="74"/>
  <c r="R12" i="74"/>
  <c r="Q12" i="74"/>
  <c r="O12" i="74"/>
  <c r="N12" i="74"/>
  <c r="M12" i="74"/>
  <c r="I12" i="74"/>
  <c r="H12" i="74"/>
  <c r="G12" i="74"/>
  <c r="R11" i="74"/>
  <c r="Q11" i="74"/>
  <c r="O11" i="74"/>
  <c r="N11" i="74"/>
  <c r="M11" i="74"/>
  <c r="I11" i="74"/>
  <c r="H11" i="74"/>
  <c r="G11" i="74"/>
  <c r="R10" i="74"/>
  <c r="Q10" i="74"/>
  <c r="O10" i="74"/>
  <c r="N10" i="74"/>
  <c r="M10" i="74"/>
  <c r="I10" i="74"/>
  <c r="H10" i="74"/>
  <c r="G10" i="74"/>
  <c r="R9" i="74"/>
  <c r="Q9" i="74"/>
  <c r="O9" i="74"/>
  <c r="N9" i="74"/>
  <c r="M9" i="74"/>
  <c r="I9" i="74"/>
  <c r="H9" i="74"/>
  <c r="G9" i="74"/>
  <c r="R8" i="74"/>
  <c r="Q8" i="74"/>
  <c r="O8" i="74"/>
  <c r="N8" i="74"/>
  <c r="M8" i="74"/>
  <c r="I8" i="74"/>
  <c r="H8" i="74"/>
  <c r="G8" i="74"/>
  <c r="R7" i="74"/>
  <c r="Q7" i="74"/>
  <c r="O7" i="74"/>
  <c r="N7" i="74"/>
  <c r="N15" i="74" s="1"/>
  <c r="M7" i="74"/>
  <c r="I7" i="74"/>
  <c r="H7" i="74"/>
  <c r="H15" i="74" s="1"/>
  <c r="G7" i="74"/>
  <c r="R6" i="74"/>
  <c r="Q6" i="74"/>
  <c r="L6" i="74"/>
  <c r="K6" i="74"/>
  <c r="H6" i="74"/>
  <c r="N6" i="74" s="1"/>
  <c r="G6" i="74"/>
  <c r="M6" i="74" s="1"/>
  <c r="Q5" i="74"/>
  <c r="M5" i="74"/>
  <c r="K5" i="74"/>
  <c r="G5" i="74"/>
  <c r="L18" i="73"/>
  <c r="K18" i="73"/>
  <c r="F18" i="73"/>
  <c r="E18" i="73"/>
  <c r="G18" i="73" s="1"/>
  <c r="L17" i="73"/>
  <c r="K17" i="73"/>
  <c r="F17" i="73"/>
  <c r="H17" i="73" s="1"/>
  <c r="E17" i="73"/>
  <c r="L16" i="73"/>
  <c r="K16" i="73"/>
  <c r="F16" i="73"/>
  <c r="E16" i="73"/>
  <c r="G16" i="73" s="1"/>
  <c r="R15" i="73"/>
  <c r="Q15" i="73"/>
  <c r="O15" i="73"/>
  <c r="I15" i="73"/>
  <c r="R14" i="73"/>
  <c r="Q14" i="73"/>
  <c r="O14" i="73"/>
  <c r="N14" i="73"/>
  <c r="M14" i="73"/>
  <c r="I14" i="73"/>
  <c r="H14" i="73"/>
  <c r="G14" i="73"/>
  <c r="R13" i="73"/>
  <c r="Q13" i="73"/>
  <c r="O13" i="73"/>
  <c r="N13" i="73"/>
  <c r="M13" i="73"/>
  <c r="I13" i="73"/>
  <c r="H13" i="73"/>
  <c r="G13" i="73"/>
  <c r="R12" i="73"/>
  <c r="Q12" i="73"/>
  <c r="O12" i="73"/>
  <c r="N12" i="73"/>
  <c r="M12" i="73"/>
  <c r="I12" i="73"/>
  <c r="H12" i="73"/>
  <c r="G12" i="73"/>
  <c r="R11" i="73"/>
  <c r="Q11" i="73"/>
  <c r="O11" i="73"/>
  <c r="N11" i="73"/>
  <c r="M11" i="73"/>
  <c r="I11" i="73"/>
  <c r="H11" i="73"/>
  <c r="G11" i="73"/>
  <c r="R10" i="73"/>
  <c r="Q10" i="73"/>
  <c r="O10" i="73"/>
  <c r="N10" i="73"/>
  <c r="M10" i="73"/>
  <c r="I10" i="73"/>
  <c r="H10" i="73"/>
  <c r="G10" i="73"/>
  <c r="R9" i="73"/>
  <c r="Q9" i="73"/>
  <c r="O9" i="73"/>
  <c r="N9" i="73"/>
  <c r="M9" i="73"/>
  <c r="I9" i="73"/>
  <c r="H9" i="73"/>
  <c r="G9" i="73"/>
  <c r="R8" i="73"/>
  <c r="Q8" i="73"/>
  <c r="O8" i="73"/>
  <c r="N8" i="73"/>
  <c r="M8" i="73"/>
  <c r="I8" i="73"/>
  <c r="H8" i="73"/>
  <c r="G8" i="73"/>
  <c r="R7" i="73"/>
  <c r="Q7" i="73"/>
  <c r="O7" i="73"/>
  <c r="N7" i="73"/>
  <c r="M7" i="73"/>
  <c r="I7" i="73"/>
  <c r="H7" i="73"/>
  <c r="H15" i="73" s="1"/>
  <c r="G7" i="73"/>
  <c r="R6" i="73"/>
  <c r="Q6" i="73"/>
  <c r="L6" i="73"/>
  <c r="K6" i="73"/>
  <c r="H6" i="73"/>
  <c r="N6" i="73" s="1"/>
  <c r="G6" i="73"/>
  <c r="M6" i="73" s="1"/>
  <c r="Q5" i="73"/>
  <c r="M5" i="73"/>
  <c r="K5" i="73"/>
  <c r="G5" i="73"/>
  <c r="L18" i="72"/>
  <c r="K18" i="72"/>
  <c r="F18" i="72"/>
  <c r="H18" i="72" s="1"/>
  <c r="E18" i="72"/>
  <c r="L17" i="72"/>
  <c r="K17" i="72"/>
  <c r="F17" i="72"/>
  <c r="E17" i="72"/>
  <c r="G17" i="72" s="1"/>
  <c r="L16" i="72"/>
  <c r="K16" i="72"/>
  <c r="F16" i="72"/>
  <c r="H16" i="72" s="1"/>
  <c r="E16" i="72"/>
  <c r="R15" i="72"/>
  <c r="Q15" i="72"/>
  <c r="O15" i="72"/>
  <c r="I15" i="72"/>
  <c r="N14" i="72"/>
  <c r="M14" i="72"/>
  <c r="H14" i="72"/>
  <c r="G14" i="72"/>
  <c r="R13" i="72"/>
  <c r="Q13" i="72"/>
  <c r="O13" i="72"/>
  <c r="N13" i="72"/>
  <c r="M13" i="72"/>
  <c r="I13" i="72"/>
  <c r="H13" i="72"/>
  <c r="G13" i="72"/>
  <c r="R12" i="72"/>
  <c r="Q12" i="72"/>
  <c r="O12" i="72"/>
  <c r="N12" i="72"/>
  <c r="M12" i="72"/>
  <c r="I12" i="72"/>
  <c r="H12" i="72"/>
  <c r="G12" i="72"/>
  <c r="R11" i="72"/>
  <c r="Q11" i="72"/>
  <c r="O11" i="72"/>
  <c r="N11" i="72"/>
  <c r="M11" i="72"/>
  <c r="I11" i="72"/>
  <c r="H11" i="72"/>
  <c r="G11" i="72"/>
  <c r="R10" i="72"/>
  <c r="Q10" i="72"/>
  <c r="O10" i="72"/>
  <c r="N10" i="72"/>
  <c r="M10" i="72"/>
  <c r="I10" i="72"/>
  <c r="H10" i="72"/>
  <c r="G10" i="72"/>
  <c r="R9" i="72"/>
  <c r="Q9" i="72"/>
  <c r="O9" i="72"/>
  <c r="N9" i="72"/>
  <c r="M9" i="72"/>
  <c r="I9" i="72"/>
  <c r="H9" i="72"/>
  <c r="G9" i="72"/>
  <c r="R8" i="72"/>
  <c r="Q8" i="72"/>
  <c r="O8" i="72"/>
  <c r="N8" i="72"/>
  <c r="M8" i="72"/>
  <c r="I8" i="72"/>
  <c r="H8" i="72"/>
  <c r="G8" i="72"/>
  <c r="R7" i="72"/>
  <c r="Q7" i="72"/>
  <c r="O7" i="72"/>
  <c r="N7" i="72"/>
  <c r="N15" i="72" s="1"/>
  <c r="M7" i="72"/>
  <c r="M15" i="72" s="1"/>
  <c r="I7" i="72"/>
  <c r="H7" i="72"/>
  <c r="G7" i="72"/>
  <c r="G15" i="72" s="1"/>
  <c r="R6" i="72"/>
  <c r="Q6" i="72"/>
  <c r="L6" i="72"/>
  <c r="K6" i="72"/>
  <c r="H6" i="72"/>
  <c r="N6" i="72" s="1"/>
  <c r="G6" i="72"/>
  <c r="M6" i="72" s="1"/>
  <c r="Q5" i="72"/>
  <c r="M5" i="72"/>
  <c r="K5" i="72"/>
  <c r="G5" i="72"/>
  <c r="L18" i="71"/>
  <c r="K18" i="71"/>
  <c r="F18" i="71"/>
  <c r="H18" i="71" s="1"/>
  <c r="E18" i="71"/>
  <c r="L17" i="71"/>
  <c r="K17" i="71"/>
  <c r="F17" i="71"/>
  <c r="E17" i="71"/>
  <c r="G17" i="71" s="1"/>
  <c r="L16" i="71"/>
  <c r="K16" i="71"/>
  <c r="F16" i="71"/>
  <c r="H16" i="71" s="1"/>
  <c r="E16" i="71"/>
  <c r="R15" i="71"/>
  <c r="Q15" i="71"/>
  <c r="O15" i="71"/>
  <c r="I15" i="71"/>
  <c r="R14" i="71"/>
  <c r="Q14" i="71"/>
  <c r="O14" i="71"/>
  <c r="N14" i="71"/>
  <c r="I14" i="71"/>
  <c r="R13" i="71"/>
  <c r="Q13" i="71"/>
  <c r="O13" i="71"/>
  <c r="N13" i="71"/>
  <c r="I13" i="71"/>
  <c r="R12" i="71"/>
  <c r="Q12" i="71"/>
  <c r="O12" i="71"/>
  <c r="N12" i="71"/>
  <c r="I12" i="71"/>
  <c r="R11" i="71"/>
  <c r="Q11" i="71"/>
  <c r="O11" i="71"/>
  <c r="N11" i="71"/>
  <c r="I11" i="71"/>
  <c r="R10" i="71"/>
  <c r="Q10" i="71"/>
  <c r="O10" i="71"/>
  <c r="N10" i="71"/>
  <c r="I10" i="71"/>
  <c r="R9" i="71"/>
  <c r="Q9" i="71"/>
  <c r="O9" i="71"/>
  <c r="N9" i="71"/>
  <c r="I9" i="71"/>
  <c r="R8" i="71"/>
  <c r="Q8" i="71"/>
  <c r="O8" i="71"/>
  <c r="N8" i="71"/>
  <c r="I8" i="71"/>
  <c r="R7" i="71"/>
  <c r="Q7" i="71"/>
  <c r="O7" i="71"/>
  <c r="N7" i="71"/>
  <c r="M15" i="71"/>
  <c r="I7" i="71"/>
  <c r="H15" i="71"/>
  <c r="G15" i="71"/>
  <c r="R6" i="71"/>
  <c r="Q6" i="71"/>
  <c r="L6" i="71"/>
  <c r="K6" i="71"/>
  <c r="H6" i="71"/>
  <c r="N6" i="71" s="1"/>
  <c r="G6" i="71"/>
  <c r="M6" i="71" s="1"/>
  <c r="Q5" i="71"/>
  <c r="M5" i="71"/>
  <c r="K5" i="71"/>
  <c r="G5" i="71"/>
  <c r="N14" i="34"/>
  <c r="M14" i="34"/>
  <c r="N13" i="34"/>
  <c r="M13" i="34"/>
  <c r="N10" i="34"/>
  <c r="M10" i="34"/>
  <c r="N9" i="34"/>
  <c r="M9" i="34"/>
  <c r="N8" i="34"/>
  <c r="M8" i="34"/>
  <c r="H14" i="34"/>
  <c r="G14" i="34"/>
  <c r="H13" i="34"/>
  <c r="G13" i="34"/>
  <c r="H12" i="34"/>
  <c r="G12" i="34"/>
  <c r="H10" i="34"/>
  <c r="H9" i="34"/>
  <c r="H8" i="34"/>
  <c r="G10" i="34"/>
  <c r="G9" i="34"/>
  <c r="G8" i="34"/>
  <c r="L16" i="34"/>
  <c r="N16" i="34" s="1"/>
  <c r="L17" i="34"/>
  <c r="N17" i="34" s="1"/>
  <c r="L18" i="34"/>
  <c r="N18" i="34" s="1"/>
  <c r="K18" i="34"/>
  <c r="M18" i="34" s="1"/>
  <c r="K17" i="34"/>
  <c r="M17" i="34" s="1"/>
  <c r="K16" i="34"/>
  <c r="M16" i="34" s="1"/>
  <c r="F18" i="34"/>
  <c r="H18" i="34" s="1"/>
  <c r="E18" i="34"/>
  <c r="G18" i="34" s="1"/>
  <c r="E17" i="34"/>
  <c r="G17" i="34" s="1"/>
  <c r="E16" i="34"/>
  <c r="G16" i="34" s="1"/>
  <c r="M15" i="74" l="1"/>
  <c r="H15" i="72"/>
  <c r="G15" i="73"/>
  <c r="M15" i="73"/>
  <c r="N15" i="71"/>
  <c r="G15" i="74"/>
  <c r="O17" i="72"/>
  <c r="P61" i="68"/>
  <c r="I16" i="74"/>
  <c r="I18" i="74"/>
  <c r="I16" i="72"/>
  <c r="I18" i="72"/>
  <c r="O16" i="73"/>
  <c r="O18" i="73"/>
  <c r="I17" i="73"/>
  <c r="S7" i="74"/>
  <c r="S9" i="74"/>
  <c r="S11" i="74"/>
  <c r="S13" i="74"/>
  <c r="S8" i="72"/>
  <c r="S10" i="72"/>
  <c r="S12" i="72"/>
  <c r="S15" i="72"/>
  <c r="I17" i="72"/>
  <c r="S7" i="71"/>
  <c r="S9" i="71"/>
  <c r="S11" i="71"/>
  <c r="S13" i="71"/>
  <c r="O17" i="74"/>
  <c r="Q16" i="74"/>
  <c r="Q17" i="74"/>
  <c r="Q18" i="74"/>
  <c r="S8" i="74"/>
  <c r="S10" i="74"/>
  <c r="S12" i="74"/>
  <c r="S14" i="74"/>
  <c r="S15" i="74"/>
  <c r="R16" i="74"/>
  <c r="I17" i="74"/>
  <c r="R18" i="74"/>
  <c r="S8" i="73"/>
  <c r="S10" i="73"/>
  <c r="S12" i="73"/>
  <c r="S14" i="73"/>
  <c r="N15" i="73"/>
  <c r="S15" i="73"/>
  <c r="Q16" i="73"/>
  <c r="Q17" i="73"/>
  <c r="Q18" i="73"/>
  <c r="S7" i="73"/>
  <c r="S9" i="73"/>
  <c r="S11" i="73"/>
  <c r="S13" i="73"/>
  <c r="I16" i="73"/>
  <c r="R17" i="73"/>
  <c r="I18" i="73"/>
  <c r="S7" i="72"/>
  <c r="S9" i="72"/>
  <c r="S11" i="72"/>
  <c r="S13" i="72"/>
  <c r="Q16" i="72"/>
  <c r="Q17" i="72"/>
  <c r="Q18" i="72"/>
  <c r="R16" i="72"/>
  <c r="R18" i="72"/>
  <c r="I16" i="71"/>
  <c r="I18" i="71"/>
  <c r="G16" i="74"/>
  <c r="M16" i="74"/>
  <c r="O16" i="74"/>
  <c r="H17" i="74"/>
  <c r="N17" i="74"/>
  <c r="R17" i="74"/>
  <c r="G18" i="74"/>
  <c r="M18" i="74"/>
  <c r="O18" i="74"/>
  <c r="N16" i="74"/>
  <c r="M17" i="74"/>
  <c r="N18" i="74"/>
  <c r="H16" i="73"/>
  <c r="N16" i="73"/>
  <c r="R16" i="73"/>
  <c r="G17" i="73"/>
  <c r="M17" i="73"/>
  <c r="O17" i="73"/>
  <c r="H18" i="73"/>
  <c r="N18" i="73"/>
  <c r="R18" i="73"/>
  <c r="M16" i="73"/>
  <c r="N17" i="73"/>
  <c r="M18" i="73"/>
  <c r="G16" i="72"/>
  <c r="M16" i="72"/>
  <c r="O16" i="72"/>
  <c r="H17" i="72"/>
  <c r="N17" i="72"/>
  <c r="R17" i="72"/>
  <c r="G18" i="72"/>
  <c r="M18" i="72"/>
  <c r="O18" i="72"/>
  <c r="N16" i="72"/>
  <c r="M17" i="72"/>
  <c r="N18" i="72"/>
  <c r="O17" i="71"/>
  <c r="Q16" i="71"/>
  <c r="Q17" i="71"/>
  <c r="Q18" i="71"/>
  <c r="S8" i="71"/>
  <c r="S10" i="71"/>
  <c r="S12" i="71"/>
  <c r="S14" i="71"/>
  <c r="S15" i="71"/>
  <c r="R16" i="71"/>
  <c r="I17" i="71"/>
  <c r="R18" i="71"/>
  <c r="G16" i="71"/>
  <c r="M16" i="71"/>
  <c r="O16" i="71"/>
  <c r="H17" i="71"/>
  <c r="N17" i="71"/>
  <c r="R17" i="71"/>
  <c r="G18" i="71"/>
  <c r="M18" i="71"/>
  <c r="O18" i="71"/>
  <c r="N16" i="71"/>
  <c r="M17" i="71"/>
  <c r="N18" i="71"/>
  <c r="C67" i="3"/>
  <c r="B67" i="3"/>
  <c r="C38" i="3"/>
  <c r="K38" i="3" s="1"/>
  <c r="B38" i="3"/>
  <c r="J38" i="3" s="1"/>
  <c r="S18" i="74" l="1"/>
  <c r="S16" i="74"/>
  <c r="S18" i="71"/>
  <c r="S18" i="72"/>
  <c r="S18" i="73"/>
  <c r="S16" i="73"/>
  <c r="S16" i="71"/>
  <c r="S17" i="74"/>
  <c r="S17" i="73"/>
  <c r="S16" i="72"/>
  <c r="S17" i="72"/>
  <c r="S17" i="71"/>
  <c r="I13" i="34"/>
  <c r="I14" i="34"/>
  <c r="I9" i="34"/>
  <c r="I10" i="34"/>
  <c r="Q6" i="65" l="1"/>
  <c r="I95" i="68"/>
  <c r="H95" i="68"/>
  <c r="C95" i="68"/>
  <c r="B95" i="68"/>
  <c r="J39" i="66" l="1"/>
  <c r="J40" i="66"/>
  <c r="J41" i="66"/>
  <c r="J42" i="66"/>
  <c r="J43" i="66"/>
  <c r="J44" i="66"/>
  <c r="J45" i="66"/>
  <c r="J46" i="66"/>
  <c r="J47" i="66"/>
  <c r="J48" i="66"/>
  <c r="J49" i="66"/>
  <c r="J50" i="66"/>
  <c r="J51" i="66"/>
  <c r="J52" i="66"/>
  <c r="J53" i="66"/>
  <c r="J54" i="66"/>
  <c r="B66" i="70" l="1"/>
  <c r="K94" i="68" l="1"/>
  <c r="D39" i="66"/>
  <c r="E39" i="66"/>
  <c r="D40" i="66"/>
  <c r="E40" i="66"/>
  <c r="D41" i="66"/>
  <c r="E41" i="66"/>
  <c r="D42" i="66"/>
  <c r="E42" i="66"/>
  <c r="D43" i="66"/>
  <c r="E43" i="66"/>
  <c r="D44" i="66"/>
  <c r="E44" i="66"/>
  <c r="D45" i="66"/>
  <c r="E45" i="66"/>
  <c r="D46" i="66"/>
  <c r="E46" i="66"/>
  <c r="D47" i="66"/>
  <c r="E47" i="66"/>
  <c r="D48" i="66"/>
  <c r="E48" i="66"/>
  <c r="D49" i="66"/>
  <c r="E49" i="66"/>
  <c r="D50" i="66"/>
  <c r="E50" i="66"/>
  <c r="D51" i="66"/>
  <c r="E51" i="66"/>
  <c r="D52" i="66"/>
  <c r="E52" i="66"/>
  <c r="D53" i="66"/>
  <c r="E53" i="66"/>
  <c r="D54" i="66"/>
  <c r="E54" i="66"/>
  <c r="D7" i="66" l="1"/>
  <c r="D8" i="66"/>
  <c r="D9" i="66"/>
  <c r="D10" i="66"/>
  <c r="D11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D28" i="66"/>
  <c r="D29" i="66"/>
  <c r="D30" i="66"/>
  <c r="D31" i="66"/>
  <c r="O95" i="70" l="1"/>
  <c r="N95" i="70"/>
  <c r="L95" i="70"/>
  <c r="K95" i="70"/>
  <c r="J95" i="70"/>
  <c r="F95" i="70"/>
  <c r="K93" i="70"/>
  <c r="J93" i="70"/>
  <c r="E93" i="70"/>
  <c r="K92" i="70"/>
  <c r="J92" i="70"/>
  <c r="E92" i="70"/>
  <c r="K91" i="70"/>
  <c r="J91" i="70"/>
  <c r="K78" i="70"/>
  <c r="J78" i="70"/>
  <c r="E78" i="70"/>
  <c r="K77" i="70"/>
  <c r="J77" i="70"/>
  <c r="E77" i="70"/>
  <c r="K76" i="70"/>
  <c r="J76" i="70"/>
  <c r="E76" i="70"/>
  <c r="K75" i="70"/>
  <c r="J75" i="70"/>
  <c r="E75" i="70"/>
  <c r="K74" i="70"/>
  <c r="J74" i="70"/>
  <c r="E74" i="70"/>
  <c r="K73" i="70"/>
  <c r="J73" i="70"/>
  <c r="E73" i="70"/>
  <c r="K72" i="70"/>
  <c r="J72" i="70"/>
  <c r="E72" i="70"/>
  <c r="K71" i="70"/>
  <c r="J71" i="70"/>
  <c r="E71" i="70"/>
  <c r="O70" i="70"/>
  <c r="N70" i="70"/>
  <c r="L70" i="70"/>
  <c r="K70" i="70"/>
  <c r="J70" i="70"/>
  <c r="F70" i="70"/>
  <c r="E70" i="70"/>
  <c r="O69" i="70"/>
  <c r="N69" i="70"/>
  <c r="L69" i="70"/>
  <c r="K69" i="70"/>
  <c r="J69" i="70"/>
  <c r="F69" i="70"/>
  <c r="E69" i="70"/>
  <c r="O68" i="70"/>
  <c r="N68" i="70"/>
  <c r="L68" i="70"/>
  <c r="K68" i="70"/>
  <c r="J68" i="70"/>
  <c r="F68" i="70"/>
  <c r="O94" i="70" s="1"/>
  <c r="E68" i="70"/>
  <c r="N94" i="70" s="1"/>
  <c r="N66" i="70"/>
  <c r="J66" i="70"/>
  <c r="H66" i="70"/>
  <c r="D66" i="70"/>
  <c r="O62" i="70"/>
  <c r="N62" i="70"/>
  <c r="L62" i="70"/>
  <c r="F62" i="70"/>
  <c r="I61" i="70"/>
  <c r="H61" i="70"/>
  <c r="K60" i="70"/>
  <c r="J60" i="70"/>
  <c r="E60" i="70"/>
  <c r="D60" i="70"/>
  <c r="K59" i="70"/>
  <c r="E59" i="70"/>
  <c r="D59" i="70"/>
  <c r="K58" i="70"/>
  <c r="E58" i="70"/>
  <c r="D58" i="70"/>
  <c r="K57" i="70"/>
  <c r="K55" i="70"/>
  <c r="E55" i="70"/>
  <c r="D55" i="70"/>
  <c r="K54" i="70"/>
  <c r="E54" i="70"/>
  <c r="D54" i="70"/>
  <c r="K53" i="70"/>
  <c r="E53" i="70"/>
  <c r="D53" i="70"/>
  <c r="O52" i="70"/>
  <c r="N52" i="70"/>
  <c r="O47" i="70"/>
  <c r="N47" i="70"/>
  <c r="L47" i="70"/>
  <c r="K47" i="70"/>
  <c r="F47" i="70"/>
  <c r="E47" i="70"/>
  <c r="D47" i="70"/>
  <c r="O46" i="70"/>
  <c r="N46" i="70"/>
  <c r="L46" i="70"/>
  <c r="K46" i="70"/>
  <c r="F46" i="70"/>
  <c r="E46" i="70"/>
  <c r="D46" i="70"/>
  <c r="O45" i="70"/>
  <c r="N45" i="70"/>
  <c r="L45" i="70"/>
  <c r="K45" i="70"/>
  <c r="F45" i="70"/>
  <c r="E45" i="70"/>
  <c r="D45" i="70"/>
  <c r="O44" i="70"/>
  <c r="N44" i="70"/>
  <c r="L44" i="70"/>
  <c r="K44" i="70"/>
  <c r="F44" i="70"/>
  <c r="E44" i="70"/>
  <c r="D44" i="70"/>
  <c r="O43" i="70"/>
  <c r="N43" i="70"/>
  <c r="L43" i="70"/>
  <c r="K43" i="70"/>
  <c r="F43" i="70"/>
  <c r="E43" i="70"/>
  <c r="D43" i="70"/>
  <c r="O42" i="70"/>
  <c r="N42" i="70"/>
  <c r="L42" i="70"/>
  <c r="K42" i="70"/>
  <c r="F42" i="70"/>
  <c r="E42" i="70"/>
  <c r="D42" i="70"/>
  <c r="O41" i="70"/>
  <c r="N41" i="70"/>
  <c r="L41" i="70"/>
  <c r="K41" i="70"/>
  <c r="F41" i="70"/>
  <c r="E41" i="70"/>
  <c r="D41" i="70"/>
  <c r="O40" i="70"/>
  <c r="N40" i="70"/>
  <c r="L40" i="70"/>
  <c r="K40" i="70"/>
  <c r="F40" i="70"/>
  <c r="E40" i="70"/>
  <c r="D40" i="70"/>
  <c r="O39" i="70"/>
  <c r="N39" i="70"/>
  <c r="L39" i="70"/>
  <c r="K39" i="70"/>
  <c r="F39" i="70"/>
  <c r="E39" i="70"/>
  <c r="D39" i="70"/>
  <c r="P37" i="70"/>
  <c r="P66" i="70" s="1"/>
  <c r="N37" i="70"/>
  <c r="J37" i="70"/>
  <c r="H37" i="70"/>
  <c r="D37" i="70"/>
  <c r="B37" i="70"/>
  <c r="O33" i="70"/>
  <c r="N33" i="70"/>
  <c r="L33" i="70"/>
  <c r="F33" i="70"/>
  <c r="E32" i="70"/>
  <c r="K31" i="70"/>
  <c r="E31" i="70"/>
  <c r="D31" i="70"/>
  <c r="K30" i="70"/>
  <c r="E30" i="70"/>
  <c r="D30" i="70"/>
  <c r="K29" i="70"/>
  <c r="E29" i="70"/>
  <c r="D29" i="70"/>
  <c r="K28" i="70"/>
  <c r="E28" i="70"/>
  <c r="D28" i="70"/>
  <c r="K27" i="70"/>
  <c r="E27" i="70"/>
  <c r="D27" i="70"/>
  <c r="K26" i="70"/>
  <c r="E26" i="70"/>
  <c r="D26" i="70"/>
  <c r="K25" i="70"/>
  <c r="E25" i="70"/>
  <c r="D25" i="70"/>
  <c r="K24" i="70"/>
  <c r="E24" i="70"/>
  <c r="D24" i="70"/>
  <c r="K23" i="70"/>
  <c r="E23" i="70"/>
  <c r="D23" i="70"/>
  <c r="K22" i="70"/>
  <c r="E22" i="70"/>
  <c r="D22" i="70"/>
  <c r="K21" i="70"/>
  <c r="E21" i="70"/>
  <c r="D21" i="70"/>
  <c r="K20" i="70"/>
  <c r="E20" i="70"/>
  <c r="D20" i="70"/>
  <c r="K19" i="70"/>
  <c r="E19" i="70"/>
  <c r="D19" i="70"/>
  <c r="K18" i="70"/>
  <c r="E18" i="70"/>
  <c r="D18" i="70"/>
  <c r="O17" i="70"/>
  <c r="N17" i="70"/>
  <c r="L17" i="70"/>
  <c r="K17" i="70"/>
  <c r="E17" i="70"/>
  <c r="D17" i="70"/>
  <c r="O16" i="70"/>
  <c r="N16" i="70"/>
  <c r="L16" i="70"/>
  <c r="K16" i="70"/>
  <c r="F16" i="70"/>
  <c r="E16" i="70"/>
  <c r="D16" i="70"/>
  <c r="O15" i="70"/>
  <c r="K15" i="70"/>
  <c r="E15" i="70"/>
  <c r="D15" i="70"/>
  <c r="O14" i="70"/>
  <c r="N14" i="70"/>
  <c r="L14" i="70"/>
  <c r="K14" i="70"/>
  <c r="F14" i="70"/>
  <c r="E14" i="70"/>
  <c r="D14" i="70"/>
  <c r="O13" i="70"/>
  <c r="N13" i="70"/>
  <c r="L13" i="70"/>
  <c r="K13" i="70"/>
  <c r="F13" i="70"/>
  <c r="E13" i="70"/>
  <c r="D13" i="70"/>
  <c r="O12" i="70"/>
  <c r="N12" i="70"/>
  <c r="L12" i="70"/>
  <c r="K12" i="70"/>
  <c r="F12" i="70"/>
  <c r="E12" i="70"/>
  <c r="D12" i="70"/>
  <c r="O11" i="70"/>
  <c r="N11" i="70"/>
  <c r="L11" i="70"/>
  <c r="K11" i="70"/>
  <c r="F11" i="70"/>
  <c r="E11" i="70"/>
  <c r="D11" i="70"/>
  <c r="O10" i="70"/>
  <c r="N10" i="70"/>
  <c r="L10" i="70"/>
  <c r="K10" i="70"/>
  <c r="F10" i="70"/>
  <c r="E10" i="70"/>
  <c r="D10" i="70"/>
  <c r="O9" i="70"/>
  <c r="N9" i="70"/>
  <c r="L9" i="70"/>
  <c r="K9" i="70"/>
  <c r="F9" i="70"/>
  <c r="E9" i="70"/>
  <c r="D9" i="70"/>
  <c r="O8" i="70"/>
  <c r="N8" i="70"/>
  <c r="L8" i="70"/>
  <c r="K8" i="70"/>
  <c r="F8" i="70"/>
  <c r="E8" i="70"/>
  <c r="D8" i="70"/>
  <c r="O7" i="70"/>
  <c r="N7" i="70"/>
  <c r="L7" i="70"/>
  <c r="K7" i="70"/>
  <c r="F7" i="70"/>
  <c r="E7" i="70"/>
  <c r="D7" i="70"/>
  <c r="C6" i="70"/>
  <c r="B6" i="70"/>
  <c r="N5" i="70"/>
  <c r="J5" i="70"/>
  <c r="H5" i="70"/>
  <c r="D5" i="70"/>
  <c r="L6" i="69"/>
  <c r="G7" i="69"/>
  <c r="F6" i="69"/>
  <c r="Q7" i="69"/>
  <c r="P7" i="69"/>
  <c r="N7" i="69"/>
  <c r="L7" i="69"/>
  <c r="H7" i="69"/>
  <c r="F7" i="69"/>
  <c r="Q6" i="69"/>
  <c r="P6" i="69"/>
  <c r="N6" i="69"/>
  <c r="H6" i="69"/>
  <c r="Q5" i="69"/>
  <c r="P5" i="69"/>
  <c r="K5" i="69"/>
  <c r="J5" i="69"/>
  <c r="G5" i="69"/>
  <c r="M5" i="69" s="1"/>
  <c r="F5" i="69"/>
  <c r="L5" i="69" s="1"/>
  <c r="P4" i="69"/>
  <c r="L4" i="69"/>
  <c r="J4" i="69"/>
  <c r="F4" i="69"/>
  <c r="O96" i="68"/>
  <c r="N96" i="68"/>
  <c r="L96" i="68"/>
  <c r="K96" i="68"/>
  <c r="J96" i="68"/>
  <c r="F96" i="68"/>
  <c r="E95" i="68"/>
  <c r="D95" i="68"/>
  <c r="J94" i="68"/>
  <c r="E94" i="68"/>
  <c r="D94" i="68"/>
  <c r="K93" i="68"/>
  <c r="J93" i="68"/>
  <c r="E93" i="68"/>
  <c r="D93" i="68"/>
  <c r="K92" i="68"/>
  <c r="J92" i="68"/>
  <c r="E92" i="68"/>
  <c r="D92" i="68"/>
  <c r="K91" i="68"/>
  <c r="J91" i="68"/>
  <c r="E91" i="68"/>
  <c r="D91" i="68"/>
  <c r="K90" i="68"/>
  <c r="J90" i="68"/>
  <c r="E90" i="68"/>
  <c r="D90" i="68"/>
  <c r="K89" i="68"/>
  <c r="J89" i="68"/>
  <c r="E89" i="68"/>
  <c r="D89" i="68"/>
  <c r="K88" i="68"/>
  <c r="J88" i="68"/>
  <c r="E88" i="68"/>
  <c r="D88" i="68"/>
  <c r="K87" i="68"/>
  <c r="J87" i="68"/>
  <c r="E87" i="68"/>
  <c r="D87" i="68"/>
  <c r="K86" i="68"/>
  <c r="J86" i="68"/>
  <c r="E86" i="68"/>
  <c r="D86" i="68"/>
  <c r="K85" i="68"/>
  <c r="J85" i="68"/>
  <c r="E85" i="68"/>
  <c r="D85" i="68"/>
  <c r="K84" i="68"/>
  <c r="J84" i="68"/>
  <c r="E84" i="68"/>
  <c r="D84" i="68"/>
  <c r="K83" i="68"/>
  <c r="J83" i="68"/>
  <c r="E83" i="68"/>
  <c r="D83" i="68"/>
  <c r="K82" i="68"/>
  <c r="J82" i="68"/>
  <c r="E82" i="68"/>
  <c r="D82" i="68"/>
  <c r="K81" i="68"/>
  <c r="J81" i="68"/>
  <c r="E81" i="68"/>
  <c r="D81" i="68"/>
  <c r="K80" i="68"/>
  <c r="J80" i="68"/>
  <c r="F80" i="68"/>
  <c r="E80" i="68"/>
  <c r="D80" i="68"/>
  <c r="K79" i="68"/>
  <c r="J79" i="68"/>
  <c r="E79" i="68"/>
  <c r="D79" i="68"/>
  <c r="K78" i="68"/>
  <c r="J78" i="68"/>
  <c r="F78" i="68"/>
  <c r="E78" i="68"/>
  <c r="D78" i="68"/>
  <c r="K77" i="68"/>
  <c r="J77" i="68"/>
  <c r="E77" i="68"/>
  <c r="D77" i="68"/>
  <c r="O76" i="68"/>
  <c r="N76" i="68"/>
  <c r="L76" i="68"/>
  <c r="K76" i="68"/>
  <c r="J76" i="68"/>
  <c r="F76" i="68"/>
  <c r="E76" i="68"/>
  <c r="D76" i="68"/>
  <c r="O75" i="68"/>
  <c r="N75" i="68"/>
  <c r="L75" i="68"/>
  <c r="K75" i="68"/>
  <c r="J75" i="68"/>
  <c r="F75" i="68"/>
  <c r="E75" i="68"/>
  <c r="D75" i="68"/>
  <c r="O74" i="68"/>
  <c r="N74" i="68"/>
  <c r="L74" i="68"/>
  <c r="K74" i="68"/>
  <c r="J74" i="68"/>
  <c r="F74" i="68"/>
  <c r="E74" i="68"/>
  <c r="D74" i="68"/>
  <c r="O73" i="68"/>
  <c r="N73" i="68"/>
  <c r="L73" i="68"/>
  <c r="K73" i="68"/>
  <c r="J73" i="68"/>
  <c r="F73" i="68"/>
  <c r="E73" i="68"/>
  <c r="D73" i="68"/>
  <c r="O72" i="68"/>
  <c r="N72" i="68"/>
  <c r="L72" i="68"/>
  <c r="K72" i="68"/>
  <c r="J72" i="68"/>
  <c r="F72" i="68"/>
  <c r="E72" i="68"/>
  <c r="D72" i="68"/>
  <c r="O71" i="68"/>
  <c r="N71" i="68"/>
  <c r="L71" i="68"/>
  <c r="K71" i="68"/>
  <c r="J71" i="68"/>
  <c r="F71" i="68"/>
  <c r="E71" i="68"/>
  <c r="D71" i="68"/>
  <c r="O70" i="68"/>
  <c r="N70" i="68"/>
  <c r="L70" i="68"/>
  <c r="K70" i="68"/>
  <c r="J70" i="68"/>
  <c r="F70" i="68"/>
  <c r="E70" i="68"/>
  <c r="D70" i="68"/>
  <c r="O69" i="68"/>
  <c r="N69" i="68"/>
  <c r="L69" i="68"/>
  <c r="K69" i="68"/>
  <c r="J69" i="68"/>
  <c r="F69" i="68"/>
  <c r="E69" i="68"/>
  <c r="D69" i="68"/>
  <c r="O68" i="68"/>
  <c r="N68" i="68"/>
  <c r="L68" i="68"/>
  <c r="K68" i="68"/>
  <c r="J68" i="68"/>
  <c r="F68" i="68"/>
  <c r="E68" i="68"/>
  <c r="D68" i="68"/>
  <c r="N66" i="68"/>
  <c r="J66" i="68"/>
  <c r="H66" i="68"/>
  <c r="D66" i="68"/>
  <c r="B66" i="68"/>
  <c r="O62" i="68"/>
  <c r="N62" i="68"/>
  <c r="L62" i="68"/>
  <c r="F62" i="68"/>
  <c r="K61" i="68"/>
  <c r="E61" i="68"/>
  <c r="K60" i="68"/>
  <c r="E60" i="68"/>
  <c r="K59" i="68"/>
  <c r="E59" i="68"/>
  <c r="K58" i="68"/>
  <c r="E58" i="68"/>
  <c r="L57" i="68"/>
  <c r="K57" i="68"/>
  <c r="F57" i="68"/>
  <c r="E57" i="68"/>
  <c r="K56" i="68"/>
  <c r="E56" i="68"/>
  <c r="O55" i="68"/>
  <c r="N55" i="68"/>
  <c r="L55" i="68"/>
  <c r="K55" i="68"/>
  <c r="F55" i="68"/>
  <c r="E55" i="68"/>
  <c r="O54" i="68"/>
  <c r="N54" i="68"/>
  <c r="L54" i="68"/>
  <c r="K54" i="68"/>
  <c r="F54" i="68"/>
  <c r="E54" i="68"/>
  <c r="O53" i="68"/>
  <c r="N53" i="68"/>
  <c r="L53" i="68"/>
  <c r="K53" i="68"/>
  <c r="F53" i="68"/>
  <c r="E53" i="68"/>
  <c r="O52" i="68"/>
  <c r="N52" i="68"/>
  <c r="L52" i="68"/>
  <c r="K52" i="68"/>
  <c r="F52" i="68"/>
  <c r="E52" i="68"/>
  <c r="O51" i="68"/>
  <c r="N51" i="68"/>
  <c r="L51" i="68"/>
  <c r="K51" i="68"/>
  <c r="F51" i="68"/>
  <c r="E51" i="68"/>
  <c r="O50" i="68"/>
  <c r="N50" i="68"/>
  <c r="L50" i="68"/>
  <c r="K50" i="68"/>
  <c r="F50" i="68"/>
  <c r="E50" i="68"/>
  <c r="O49" i="68"/>
  <c r="N49" i="68"/>
  <c r="L49" i="68"/>
  <c r="K49" i="68"/>
  <c r="F49" i="68"/>
  <c r="E49" i="68"/>
  <c r="O48" i="68"/>
  <c r="N48" i="68"/>
  <c r="L48" i="68"/>
  <c r="K48" i="68"/>
  <c r="F48" i="68"/>
  <c r="E48" i="68"/>
  <c r="O47" i="68"/>
  <c r="N47" i="68"/>
  <c r="L47" i="68"/>
  <c r="K47" i="68"/>
  <c r="F47" i="68"/>
  <c r="E47" i="68"/>
  <c r="O46" i="68"/>
  <c r="N46" i="68"/>
  <c r="L46" i="68"/>
  <c r="K46" i="68"/>
  <c r="F46" i="68"/>
  <c r="E46" i="68"/>
  <c r="O45" i="68"/>
  <c r="N45" i="68"/>
  <c r="L45" i="68"/>
  <c r="K45" i="68"/>
  <c r="F45" i="68"/>
  <c r="E45" i="68"/>
  <c r="O44" i="68"/>
  <c r="N44" i="68"/>
  <c r="L44" i="68"/>
  <c r="K44" i="68"/>
  <c r="F44" i="68"/>
  <c r="E44" i="68"/>
  <c r="O43" i="68"/>
  <c r="N43" i="68"/>
  <c r="L43" i="68"/>
  <c r="K43" i="68"/>
  <c r="F43" i="68"/>
  <c r="E43" i="68"/>
  <c r="O42" i="68"/>
  <c r="N42" i="68"/>
  <c r="L42" i="68"/>
  <c r="K42" i="68"/>
  <c r="F42" i="68"/>
  <c r="E42" i="68"/>
  <c r="O41" i="68"/>
  <c r="N41" i="68"/>
  <c r="L41" i="68"/>
  <c r="K41" i="68"/>
  <c r="F41" i="68"/>
  <c r="E41" i="68"/>
  <c r="O40" i="68"/>
  <c r="N40" i="68"/>
  <c r="L40" i="68"/>
  <c r="K40" i="68"/>
  <c r="F40" i="68"/>
  <c r="E40" i="68"/>
  <c r="O39" i="68"/>
  <c r="N39" i="68"/>
  <c r="L39" i="68"/>
  <c r="K39" i="68"/>
  <c r="F39" i="68"/>
  <c r="E39" i="68"/>
  <c r="P37" i="68"/>
  <c r="P66" i="68" s="1"/>
  <c r="N37" i="68"/>
  <c r="J37" i="68"/>
  <c r="H37" i="68"/>
  <c r="D37" i="68"/>
  <c r="B37" i="68"/>
  <c r="O33" i="68"/>
  <c r="N33" i="68"/>
  <c r="L33" i="68"/>
  <c r="F33" i="68"/>
  <c r="E32" i="68"/>
  <c r="D32" i="68"/>
  <c r="O31" i="68"/>
  <c r="N31" i="68"/>
  <c r="L31" i="68"/>
  <c r="K31" i="68"/>
  <c r="J31" i="68"/>
  <c r="F31" i="68"/>
  <c r="E31" i="68"/>
  <c r="D31" i="68"/>
  <c r="O30" i="68"/>
  <c r="N30" i="68"/>
  <c r="L30" i="68"/>
  <c r="K30" i="68"/>
  <c r="J30" i="68"/>
  <c r="F30" i="68"/>
  <c r="E30" i="68"/>
  <c r="D30" i="68"/>
  <c r="O29" i="68"/>
  <c r="N29" i="68"/>
  <c r="L29" i="68"/>
  <c r="K29" i="68"/>
  <c r="J29" i="68"/>
  <c r="F29" i="68"/>
  <c r="E29" i="68"/>
  <c r="D29" i="68"/>
  <c r="O28" i="68"/>
  <c r="N28" i="68"/>
  <c r="L28" i="68"/>
  <c r="K28" i="68"/>
  <c r="J28" i="68"/>
  <c r="F28" i="68"/>
  <c r="E28" i="68"/>
  <c r="D28" i="68"/>
  <c r="K27" i="68"/>
  <c r="J27" i="68"/>
  <c r="E27" i="68"/>
  <c r="D27" i="68"/>
  <c r="O26" i="68"/>
  <c r="N26" i="68"/>
  <c r="L26" i="68"/>
  <c r="K26" i="68"/>
  <c r="J26" i="68"/>
  <c r="F26" i="68"/>
  <c r="E26" i="68"/>
  <c r="D26" i="68"/>
  <c r="O25" i="68"/>
  <c r="N25" i="68"/>
  <c r="L25" i="68"/>
  <c r="K25" i="68"/>
  <c r="J25" i="68"/>
  <c r="F25" i="68"/>
  <c r="E25" i="68"/>
  <c r="D25" i="68"/>
  <c r="O24" i="68"/>
  <c r="N24" i="68"/>
  <c r="L24" i="68"/>
  <c r="K24" i="68"/>
  <c r="J24" i="68"/>
  <c r="F24" i="68"/>
  <c r="E24" i="68"/>
  <c r="D24" i="68"/>
  <c r="O23" i="68"/>
  <c r="N23" i="68"/>
  <c r="L23" i="68"/>
  <c r="K23" i="68"/>
  <c r="J23" i="68"/>
  <c r="F23" i="68"/>
  <c r="E23" i="68"/>
  <c r="D23" i="68"/>
  <c r="O22" i="68"/>
  <c r="N22" i="68"/>
  <c r="L22" i="68"/>
  <c r="K22" i="68"/>
  <c r="J22" i="68"/>
  <c r="F22" i="68"/>
  <c r="E22" i="68"/>
  <c r="D22" i="68"/>
  <c r="O21" i="68"/>
  <c r="N21" i="68"/>
  <c r="L21" i="68"/>
  <c r="K21" i="68"/>
  <c r="J21" i="68"/>
  <c r="F21" i="68"/>
  <c r="E21" i="68"/>
  <c r="D21" i="68"/>
  <c r="O20" i="68"/>
  <c r="N20" i="68"/>
  <c r="L20" i="68"/>
  <c r="K20" i="68"/>
  <c r="J20" i="68"/>
  <c r="F20" i="68"/>
  <c r="E20" i="68"/>
  <c r="D20" i="68"/>
  <c r="O19" i="68"/>
  <c r="N19" i="68"/>
  <c r="L19" i="68"/>
  <c r="K19" i="68"/>
  <c r="J19" i="68"/>
  <c r="F19" i="68"/>
  <c r="E19" i="68"/>
  <c r="D19" i="68"/>
  <c r="O18" i="68"/>
  <c r="N18" i="68"/>
  <c r="L18" i="68"/>
  <c r="K18" i="68"/>
  <c r="J18" i="68"/>
  <c r="F18" i="68"/>
  <c r="E18" i="68"/>
  <c r="D18" i="68"/>
  <c r="O17" i="68"/>
  <c r="N17" i="68"/>
  <c r="L17" i="68"/>
  <c r="K17" i="68"/>
  <c r="J17" i="68"/>
  <c r="F17" i="68"/>
  <c r="E17" i="68"/>
  <c r="D17" i="68"/>
  <c r="O16" i="68"/>
  <c r="N16" i="68"/>
  <c r="L16" i="68"/>
  <c r="K16" i="68"/>
  <c r="J16" i="68"/>
  <c r="F16" i="68"/>
  <c r="E16" i="68"/>
  <c r="D16" i="68"/>
  <c r="O15" i="68"/>
  <c r="N15" i="68"/>
  <c r="L15" i="68"/>
  <c r="K15" i="68"/>
  <c r="J15" i="68"/>
  <c r="F15" i="68"/>
  <c r="E15" i="68"/>
  <c r="D15" i="68"/>
  <c r="O14" i="68"/>
  <c r="N14" i="68"/>
  <c r="L14" i="68"/>
  <c r="K14" i="68"/>
  <c r="J14" i="68"/>
  <c r="F14" i="68"/>
  <c r="E14" i="68"/>
  <c r="D14" i="68"/>
  <c r="O13" i="68"/>
  <c r="N13" i="68"/>
  <c r="L13" i="68"/>
  <c r="K13" i="68"/>
  <c r="J13" i="68"/>
  <c r="F13" i="68"/>
  <c r="E13" i="68"/>
  <c r="D13" i="68"/>
  <c r="O12" i="68"/>
  <c r="N12" i="68"/>
  <c r="L12" i="68"/>
  <c r="K12" i="68"/>
  <c r="J12" i="68"/>
  <c r="F12" i="68"/>
  <c r="E12" i="68"/>
  <c r="D12" i="68"/>
  <c r="O11" i="68"/>
  <c r="N11" i="68"/>
  <c r="L11" i="68"/>
  <c r="K11" i="68"/>
  <c r="J11" i="68"/>
  <c r="F11" i="68"/>
  <c r="E11" i="68"/>
  <c r="D11" i="68"/>
  <c r="O10" i="68"/>
  <c r="N10" i="68"/>
  <c r="L10" i="68"/>
  <c r="K10" i="68"/>
  <c r="J10" i="68"/>
  <c r="F10" i="68"/>
  <c r="E10" i="68"/>
  <c r="D10" i="68"/>
  <c r="O9" i="68"/>
  <c r="N9" i="68"/>
  <c r="L9" i="68"/>
  <c r="K9" i="68"/>
  <c r="J9" i="68"/>
  <c r="F9" i="68"/>
  <c r="E9" i="68"/>
  <c r="D9" i="68"/>
  <c r="O8" i="68"/>
  <c r="N8" i="68"/>
  <c r="L8" i="68"/>
  <c r="K8" i="68"/>
  <c r="J8" i="68"/>
  <c r="F8" i="68"/>
  <c r="E8" i="68"/>
  <c r="D8" i="68"/>
  <c r="O7" i="68"/>
  <c r="N7" i="68"/>
  <c r="L7" i="68"/>
  <c r="K7" i="68"/>
  <c r="J7" i="68"/>
  <c r="F7" i="68"/>
  <c r="E7" i="68"/>
  <c r="D7" i="68"/>
  <c r="C6" i="68"/>
  <c r="B6" i="68"/>
  <c r="N38" i="68" s="1"/>
  <c r="N5" i="68"/>
  <c r="J5" i="68"/>
  <c r="H5" i="68"/>
  <c r="D5" i="68"/>
  <c r="M7" i="67"/>
  <c r="L7" i="67"/>
  <c r="G7" i="67"/>
  <c r="F6" i="67"/>
  <c r="Q7" i="67"/>
  <c r="P7" i="67"/>
  <c r="N7" i="67"/>
  <c r="H7" i="67"/>
  <c r="Q6" i="67"/>
  <c r="P6" i="67"/>
  <c r="N6" i="67"/>
  <c r="H6" i="67"/>
  <c r="G6" i="67"/>
  <c r="Q5" i="67"/>
  <c r="P5" i="67"/>
  <c r="K5" i="67"/>
  <c r="J5" i="67"/>
  <c r="G5" i="67"/>
  <c r="M5" i="67" s="1"/>
  <c r="F5" i="67"/>
  <c r="L5" i="67" s="1"/>
  <c r="P4" i="67"/>
  <c r="L4" i="67"/>
  <c r="J4" i="67"/>
  <c r="F4" i="67"/>
  <c r="O84" i="66"/>
  <c r="N84" i="66"/>
  <c r="L84" i="66"/>
  <c r="K84" i="66"/>
  <c r="J84" i="66"/>
  <c r="F84" i="66"/>
  <c r="I83" i="66"/>
  <c r="O83" i="66" s="1"/>
  <c r="H83" i="66"/>
  <c r="K82" i="66"/>
  <c r="J82" i="66"/>
  <c r="E82" i="66"/>
  <c r="K81" i="66"/>
  <c r="J81" i="66"/>
  <c r="E81" i="66"/>
  <c r="K80" i="66"/>
  <c r="J80" i="66"/>
  <c r="E80" i="66"/>
  <c r="K79" i="66"/>
  <c r="J79" i="66"/>
  <c r="E79" i="66"/>
  <c r="K78" i="66"/>
  <c r="J78" i="66"/>
  <c r="E78" i="66"/>
  <c r="K77" i="66"/>
  <c r="J77" i="66"/>
  <c r="E77" i="66"/>
  <c r="K76" i="66"/>
  <c r="J76" i="66"/>
  <c r="E76" i="66"/>
  <c r="K75" i="66"/>
  <c r="J75" i="66"/>
  <c r="E75" i="66"/>
  <c r="K74" i="66"/>
  <c r="J74" i="66"/>
  <c r="E74" i="66"/>
  <c r="K73" i="66"/>
  <c r="J73" i="66"/>
  <c r="E73" i="66"/>
  <c r="K72" i="66"/>
  <c r="J72" i="66"/>
  <c r="E72" i="66"/>
  <c r="K71" i="66"/>
  <c r="J71" i="66"/>
  <c r="E71" i="66"/>
  <c r="K70" i="66"/>
  <c r="J70" i="66"/>
  <c r="E70" i="66"/>
  <c r="K69" i="66"/>
  <c r="J69" i="66"/>
  <c r="E69" i="66"/>
  <c r="K68" i="66"/>
  <c r="J68" i="66"/>
  <c r="E68" i="66"/>
  <c r="K67" i="66"/>
  <c r="J67" i="66"/>
  <c r="E67" i="66"/>
  <c r="K66" i="66"/>
  <c r="J66" i="66"/>
  <c r="E66" i="66"/>
  <c r="K65" i="66"/>
  <c r="J65" i="66"/>
  <c r="E65" i="66"/>
  <c r="O64" i="66"/>
  <c r="N64" i="66"/>
  <c r="L64" i="66"/>
  <c r="K64" i="66"/>
  <c r="J64" i="66"/>
  <c r="E64" i="66"/>
  <c r="O63" i="66"/>
  <c r="N63" i="66"/>
  <c r="L63" i="66"/>
  <c r="K63" i="66"/>
  <c r="J63" i="66"/>
  <c r="F63" i="66"/>
  <c r="E63" i="66"/>
  <c r="K62" i="66"/>
  <c r="J62" i="66"/>
  <c r="E62" i="66"/>
  <c r="N60" i="66"/>
  <c r="J60" i="66"/>
  <c r="H60" i="66"/>
  <c r="D60" i="66"/>
  <c r="B60" i="66"/>
  <c r="O56" i="66"/>
  <c r="N56" i="66"/>
  <c r="L56" i="66"/>
  <c r="F56" i="66"/>
  <c r="K54" i="66"/>
  <c r="K53" i="66"/>
  <c r="K52" i="66"/>
  <c r="K51" i="66"/>
  <c r="K50" i="66"/>
  <c r="K49" i="66"/>
  <c r="K48" i="66"/>
  <c r="K47" i="66"/>
  <c r="K46" i="66"/>
  <c r="K45" i="66"/>
  <c r="K44" i="66"/>
  <c r="K43" i="66"/>
  <c r="K42" i="66"/>
  <c r="O41" i="66"/>
  <c r="N41" i="66"/>
  <c r="L41" i="66"/>
  <c r="K41" i="66"/>
  <c r="F41" i="66"/>
  <c r="O40" i="66"/>
  <c r="N40" i="66"/>
  <c r="L40" i="66"/>
  <c r="K40" i="66"/>
  <c r="F40" i="66"/>
  <c r="O39" i="66"/>
  <c r="N39" i="66"/>
  <c r="L39" i="66"/>
  <c r="K39" i="66"/>
  <c r="F39" i="66"/>
  <c r="P37" i="66"/>
  <c r="P60" i="66" s="1"/>
  <c r="N37" i="66"/>
  <c r="J37" i="66"/>
  <c r="H37" i="66"/>
  <c r="D37" i="66"/>
  <c r="B37" i="66"/>
  <c r="O33" i="66"/>
  <c r="N33" i="66"/>
  <c r="L33" i="66"/>
  <c r="F33" i="66"/>
  <c r="D32" i="66"/>
  <c r="D33" i="66" s="1"/>
  <c r="K31" i="66"/>
  <c r="J31" i="66"/>
  <c r="E31" i="66"/>
  <c r="K30" i="66"/>
  <c r="J30" i="66"/>
  <c r="E30" i="66"/>
  <c r="K29" i="66"/>
  <c r="J29" i="66"/>
  <c r="E29" i="66"/>
  <c r="K28" i="66"/>
  <c r="J28" i="66"/>
  <c r="E28" i="66"/>
  <c r="K27" i="66"/>
  <c r="J27" i="66"/>
  <c r="E27" i="66"/>
  <c r="K26" i="66"/>
  <c r="J26" i="66"/>
  <c r="E26" i="66"/>
  <c r="K25" i="66"/>
  <c r="J25" i="66"/>
  <c r="E25" i="66"/>
  <c r="K24" i="66"/>
  <c r="J24" i="66"/>
  <c r="E24" i="66"/>
  <c r="K23" i="66"/>
  <c r="J23" i="66"/>
  <c r="E23" i="66"/>
  <c r="K22" i="66"/>
  <c r="J22" i="66"/>
  <c r="E22" i="66"/>
  <c r="K21" i="66"/>
  <c r="J21" i="66"/>
  <c r="E21" i="66"/>
  <c r="K20" i="66"/>
  <c r="J20" i="66"/>
  <c r="E20" i="66"/>
  <c r="K19" i="66"/>
  <c r="J19" i="66"/>
  <c r="E19" i="66"/>
  <c r="K18" i="66"/>
  <c r="J18" i="66"/>
  <c r="E18" i="66"/>
  <c r="K17" i="66"/>
  <c r="J17" i="66"/>
  <c r="E17" i="66"/>
  <c r="K16" i="66"/>
  <c r="J16" i="66"/>
  <c r="E16" i="66"/>
  <c r="K15" i="66"/>
  <c r="J15" i="66"/>
  <c r="E15" i="66"/>
  <c r="K14" i="66"/>
  <c r="J14" i="66"/>
  <c r="E14" i="66"/>
  <c r="K13" i="66"/>
  <c r="J13" i="66"/>
  <c r="E13" i="66"/>
  <c r="K12" i="66"/>
  <c r="J12" i="66"/>
  <c r="E12" i="66"/>
  <c r="K11" i="66"/>
  <c r="J11" i="66"/>
  <c r="E11" i="66"/>
  <c r="K10" i="66"/>
  <c r="J10" i="66"/>
  <c r="E10" i="66"/>
  <c r="K9" i="66"/>
  <c r="J9" i="66"/>
  <c r="E9" i="66"/>
  <c r="O8" i="66"/>
  <c r="N8" i="66"/>
  <c r="K8" i="66"/>
  <c r="J8" i="66"/>
  <c r="F8" i="66"/>
  <c r="E8" i="66"/>
  <c r="O7" i="66"/>
  <c r="N7" i="66"/>
  <c r="L7" i="66"/>
  <c r="K7" i="66"/>
  <c r="J7" i="66"/>
  <c r="F7" i="66"/>
  <c r="E7" i="66"/>
  <c r="C6" i="66"/>
  <c r="O61" i="66" s="1"/>
  <c r="B6" i="66"/>
  <c r="N5" i="66"/>
  <c r="J5" i="66"/>
  <c r="H5" i="66"/>
  <c r="D5" i="66"/>
  <c r="Q5" i="65"/>
  <c r="P5" i="65"/>
  <c r="K5" i="65"/>
  <c r="J5" i="65"/>
  <c r="G5" i="65"/>
  <c r="M5" i="65" s="1"/>
  <c r="F5" i="65"/>
  <c r="L5" i="65" s="1"/>
  <c r="P4" i="65"/>
  <c r="L4" i="65"/>
  <c r="J4" i="65"/>
  <c r="F4" i="65"/>
  <c r="M7" i="65"/>
  <c r="L7" i="65"/>
  <c r="G7" i="65"/>
  <c r="F7" i="65"/>
  <c r="Q7" i="65"/>
  <c r="P7" i="65"/>
  <c r="N7" i="65"/>
  <c r="H7" i="65"/>
  <c r="P6" i="65"/>
  <c r="N6" i="65"/>
  <c r="H6" i="65"/>
  <c r="P94" i="70" l="1"/>
  <c r="L94" i="70"/>
  <c r="F61" i="70"/>
  <c r="N61" i="70"/>
  <c r="O61" i="70"/>
  <c r="E33" i="68"/>
  <c r="F55" i="66"/>
  <c r="L61" i="70"/>
  <c r="L55" i="66"/>
  <c r="D94" i="70"/>
  <c r="D95" i="70" s="1"/>
  <c r="E62" i="68"/>
  <c r="L83" i="66"/>
  <c r="D83" i="66"/>
  <c r="D84" i="66" s="1"/>
  <c r="N83" i="66"/>
  <c r="P83" i="66" s="1"/>
  <c r="E83" i="66"/>
  <c r="E84" i="66" s="1"/>
  <c r="E33" i="70"/>
  <c r="D55" i="66"/>
  <c r="D56" i="66" s="1"/>
  <c r="F6" i="65"/>
  <c r="F8" i="65" s="1"/>
  <c r="F8" i="69"/>
  <c r="F7" i="67"/>
  <c r="F8" i="67" s="1"/>
  <c r="M6" i="65"/>
  <c r="M8" i="65" s="1"/>
  <c r="G6" i="65"/>
  <c r="G8" i="65" s="1"/>
  <c r="E96" i="68"/>
  <c r="M6" i="67"/>
  <c r="M8" i="67" s="1"/>
  <c r="K61" i="66"/>
  <c r="E61" i="66"/>
  <c r="L8" i="69"/>
  <c r="G6" i="69"/>
  <c r="G8" i="69" s="1"/>
  <c r="G8" i="67"/>
  <c r="D61" i="70"/>
  <c r="D62" i="70" s="1"/>
  <c r="E61" i="70"/>
  <c r="P68" i="70"/>
  <c r="P70" i="70"/>
  <c r="P33" i="70"/>
  <c r="L95" i="68"/>
  <c r="P33" i="68"/>
  <c r="P39" i="66"/>
  <c r="P41" i="66"/>
  <c r="F32" i="66"/>
  <c r="N8" i="69"/>
  <c r="R7" i="69"/>
  <c r="P95" i="70"/>
  <c r="P39" i="70"/>
  <c r="P41" i="70"/>
  <c r="P43" i="70"/>
  <c r="P45" i="70"/>
  <c r="P47" i="70"/>
  <c r="P7" i="70"/>
  <c r="P9" i="70"/>
  <c r="P11" i="70"/>
  <c r="P13" i="70"/>
  <c r="P17" i="70"/>
  <c r="M6" i="69"/>
  <c r="M7" i="69"/>
  <c r="P62" i="68"/>
  <c r="P7" i="68"/>
  <c r="P9" i="68"/>
  <c r="P11" i="68"/>
  <c r="P13" i="68"/>
  <c r="P15" i="68"/>
  <c r="P17" i="68"/>
  <c r="P19" i="68"/>
  <c r="P21" i="68"/>
  <c r="P23" i="68"/>
  <c r="P25" i="68"/>
  <c r="P29" i="68"/>
  <c r="P31" i="68"/>
  <c r="L32" i="68"/>
  <c r="P63" i="66"/>
  <c r="P33" i="66"/>
  <c r="P7" i="66"/>
  <c r="P62" i="70"/>
  <c r="P69" i="70"/>
  <c r="P40" i="70"/>
  <c r="P42" i="70"/>
  <c r="P44" i="70"/>
  <c r="P46" i="70"/>
  <c r="P52" i="70"/>
  <c r="P8" i="70"/>
  <c r="P10" i="70"/>
  <c r="P12" i="70"/>
  <c r="P14" i="70"/>
  <c r="P16" i="70"/>
  <c r="N67" i="70"/>
  <c r="J67" i="70"/>
  <c r="H67" i="70"/>
  <c r="D67" i="70"/>
  <c r="B67" i="70"/>
  <c r="D6" i="70"/>
  <c r="H6" i="70"/>
  <c r="J6" i="70"/>
  <c r="N6" i="70"/>
  <c r="K32" i="70"/>
  <c r="K33" i="70" s="1"/>
  <c r="B38" i="70"/>
  <c r="D38" i="70"/>
  <c r="H38" i="70"/>
  <c r="J38" i="70"/>
  <c r="N38" i="70"/>
  <c r="O67" i="70"/>
  <c r="K67" i="70"/>
  <c r="I67" i="70"/>
  <c r="E67" i="70"/>
  <c r="C67" i="70"/>
  <c r="E6" i="70"/>
  <c r="I6" i="70" s="1"/>
  <c r="K6" i="70"/>
  <c r="O6" i="70"/>
  <c r="D32" i="70"/>
  <c r="D33" i="70" s="1"/>
  <c r="J32" i="70"/>
  <c r="J33" i="70" s="1"/>
  <c r="C38" i="70"/>
  <c r="E38" i="70"/>
  <c r="I38" i="70"/>
  <c r="K38" i="70"/>
  <c r="O38" i="70"/>
  <c r="J61" i="70"/>
  <c r="J62" i="70" s="1"/>
  <c r="E94" i="70"/>
  <c r="K94" i="70"/>
  <c r="K61" i="70"/>
  <c r="J94" i="70"/>
  <c r="R6" i="69"/>
  <c r="P8" i="69"/>
  <c r="H8" i="69"/>
  <c r="Q8" i="69"/>
  <c r="P96" i="68"/>
  <c r="P68" i="68"/>
  <c r="P70" i="68"/>
  <c r="P72" i="68"/>
  <c r="P74" i="68"/>
  <c r="P76" i="68"/>
  <c r="P39" i="68"/>
  <c r="P41" i="68"/>
  <c r="P43" i="68"/>
  <c r="P45" i="68"/>
  <c r="P47" i="68"/>
  <c r="P49" i="68"/>
  <c r="P51" i="68"/>
  <c r="P53" i="68"/>
  <c r="P55" i="68"/>
  <c r="F95" i="68"/>
  <c r="O95" i="68"/>
  <c r="P69" i="68"/>
  <c r="P71" i="68"/>
  <c r="P73" i="68"/>
  <c r="P75" i="68"/>
  <c r="N95" i="68"/>
  <c r="K62" i="68"/>
  <c r="P40" i="68"/>
  <c r="P42" i="68"/>
  <c r="P44" i="68"/>
  <c r="P46" i="68"/>
  <c r="P48" i="68"/>
  <c r="P50" i="68"/>
  <c r="P52" i="68"/>
  <c r="P54" i="68"/>
  <c r="P8" i="68"/>
  <c r="P10" i="68"/>
  <c r="P12" i="68"/>
  <c r="P14" i="68"/>
  <c r="P16" i="68"/>
  <c r="P18" i="68"/>
  <c r="P20" i="68"/>
  <c r="P22" i="68"/>
  <c r="P24" i="68"/>
  <c r="P26" i="68"/>
  <c r="P28" i="68"/>
  <c r="P30" i="68"/>
  <c r="F32" i="68"/>
  <c r="O32" i="68"/>
  <c r="N32" i="68"/>
  <c r="O38" i="68"/>
  <c r="K38" i="68"/>
  <c r="K67" i="68"/>
  <c r="E67" i="68"/>
  <c r="O67" i="68"/>
  <c r="I67" i="68"/>
  <c r="C67" i="68"/>
  <c r="I38" i="68"/>
  <c r="E38" i="68"/>
  <c r="C38" i="68"/>
  <c r="O6" i="68"/>
  <c r="E6" i="68"/>
  <c r="I6" i="68" s="1"/>
  <c r="K6" i="68"/>
  <c r="D33" i="68"/>
  <c r="J32" i="68"/>
  <c r="J33" i="68" s="1"/>
  <c r="D61" i="68"/>
  <c r="D62" i="68" s="1"/>
  <c r="J61" i="68"/>
  <c r="J62" i="68" s="1"/>
  <c r="N67" i="68"/>
  <c r="J67" i="68"/>
  <c r="H67" i="68"/>
  <c r="D67" i="68"/>
  <c r="B67" i="68"/>
  <c r="D6" i="68"/>
  <c r="H6" i="68"/>
  <c r="J6" i="68"/>
  <c r="N6" i="68"/>
  <c r="K32" i="68"/>
  <c r="B38" i="68"/>
  <c r="D38" i="68"/>
  <c r="H38" i="68"/>
  <c r="J38" i="68"/>
  <c r="D96" i="68"/>
  <c r="J95" i="68"/>
  <c r="K95" i="68"/>
  <c r="L6" i="67"/>
  <c r="L8" i="67" s="1"/>
  <c r="N8" i="67"/>
  <c r="R6" i="67"/>
  <c r="R7" i="67"/>
  <c r="H8" i="67"/>
  <c r="P8" i="67"/>
  <c r="Q8" i="67"/>
  <c r="P84" i="66"/>
  <c r="L32" i="66"/>
  <c r="P64" i="66"/>
  <c r="P56" i="66"/>
  <c r="P40" i="66"/>
  <c r="P8" i="66"/>
  <c r="N32" i="66"/>
  <c r="N61" i="66"/>
  <c r="J61" i="66"/>
  <c r="H61" i="66"/>
  <c r="D61" i="66"/>
  <c r="B61" i="66"/>
  <c r="D6" i="66"/>
  <c r="J6" i="66"/>
  <c r="D38" i="66"/>
  <c r="J38" i="66"/>
  <c r="H6" i="66"/>
  <c r="N6" i="66"/>
  <c r="E32" i="66"/>
  <c r="K32" i="66"/>
  <c r="O32" i="66"/>
  <c r="B38" i="66"/>
  <c r="H38" i="66"/>
  <c r="N38" i="66"/>
  <c r="E6" i="66"/>
  <c r="I6" i="66" s="1"/>
  <c r="K6" i="66"/>
  <c r="O6" i="66"/>
  <c r="J32" i="66"/>
  <c r="J33" i="66" s="1"/>
  <c r="C38" i="66"/>
  <c r="E38" i="66"/>
  <c r="I38" i="66"/>
  <c r="K38" i="66"/>
  <c r="O38" i="66"/>
  <c r="E55" i="66"/>
  <c r="K55" i="66"/>
  <c r="C61" i="66"/>
  <c r="I61" i="66"/>
  <c r="J83" i="66"/>
  <c r="J55" i="66"/>
  <c r="J56" i="66" s="1"/>
  <c r="K83" i="66"/>
  <c r="L6" i="65"/>
  <c r="L8" i="65" s="1"/>
  <c r="N8" i="65"/>
  <c r="R7" i="65"/>
  <c r="R6" i="65"/>
  <c r="H8" i="65"/>
  <c r="P8" i="65"/>
  <c r="Q8" i="65"/>
  <c r="P61" i="70" l="1"/>
  <c r="P95" i="68"/>
  <c r="E62" i="70"/>
  <c r="R8" i="67"/>
  <c r="M8" i="69"/>
  <c r="R8" i="65"/>
  <c r="E95" i="70"/>
  <c r="K62" i="70"/>
  <c r="R8" i="69"/>
  <c r="P32" i="68"/>
  <c r="K33" i="68"/>
  <c r="P32" i="66"/>
  <c r="K33" i="66"/>
  <c r="E56" i="66"/>
  <c r="E33" i="66"/>
  <c r="K56" i="66"/>
  <c r="L95" i="48" l="1"/>
  <c r="D68" i="47"/>
  <c r="D69" i="47"/>
  <c r="D70" i="47"/>
  <c r="D71" i="47"/>
  <c r="D72" i="47"/>
  <c r="D73" i="47"/>
  <c r="D74" i="47"/>
  <c r="D75" i="47"/>
  <c r="D76" i="47"/>
  <c r="D77" i="47"/>
  <c r="D78" i="47"/>
  <c r="D79" i="47"/>
  <c r="D80" i="47"/>
  <c r="D81" i="47"/>
  <c r="D82" i="47"/>
  <c r="D83" i="47"/>
  <c r="D84" i="47"/>
  <c r="D85" i="47"/>
  <c r="D86" i="47"/>
  <c r="D87" i="47"/>
  <c r="D88" i="47"/>
  <c r="D89" i="47"/>
  <c r="D90" i="47"/>
  <c r="D91" i="47"/>
  <c r="D92" i="47"/>
  <c r="D93" i="47"/>
  <c r="D94" i="47"/>
  <c r="L59" i="49" l="1"/>
  <c r="K59" i="49"/>
  <c r="E59" i="49"/>
  <c r="D59" i="49"/>
  <c r="L58" i="49"/>
  <c r="K58" i="49"/>
  <c r="E58" i="49"/>
  <c r="D58" i="49"/>
  <c r="K57" i="49"/>
  <c r="D57" i="49"/>
  <c r="L56" i="49"/>
  <c r="K56" i="49"/>
  <c r="E56" i="49"/>
  <c r="D56" i="49"/>
  <c r="O55" i="49"/>
  <c r="E55" i="49"/>
  <c r="S55" i="49" s="1"/>
  <c r="D55" i="49"/>
  <c r="F50" i="49" s="1"/>
  <c r="S54" i="49"/>
  <c r="R54" i="49"/>
  <c r="O54" i="49"/>
  <c r="M54" i="49"/>
  <c r="H54" i="49"/>
  <c r="F54" i="49"/>
  <c r="S53" i="49"/>
  <c r="R53" i="49"/>
  <c r="O53" i="49"/>
  <c r="H53" i="49"/>
  <c r="R52" i="49"/>
  <c r="M52" i="49"/>
  <c r="L52" i="49"/>
  <c r="F52" i="49"/>
  <c r="E52" i="49"/>
  <c r="G52" i="49" s="1"/>
  <c r="S51" i="49"/>
  <c r="R51" i="49"/>
  <c r="O51" i="49"/>
  <c r="N51" i="49"/>
  <c r="M51" i="49"/>
  <c r="H51" i="49"/>
  <c r="G51" i="49"/>
  <c r="F51" i="49"/>
  <c r="S50" i="49"/>
  <c r="R50" i="49"/>
  <c r="O50" i="49"/>
  <c r="N50" i="49"/>
  <c r="M50" i="49"/>
  <c r="H50" i="49"/>
  <c r="S49" i="49"/>
  <c r="R49" i="49"/>
  <c r="O49" i="49"/>
  <c r="M49" i="49"/>
  <c r="H49" i="49"/>
  <c r="F49" i="49"/>
  <c r="S48" i="49"/>
  <c r="R48" i="49"/>
  <c r="O48" i="49"/>
  <c r="H48" i="49"/>
  <c r="R47" i="49"/>
  <c r="M47" i="49"/>
  <c r="L47" i="49"/>
  <c r="O47" i="49" s="1"/>
  <c r="F47" i="49"/>
  <c r="E47" i="49"/>
  <c r="S46" i="49"/>
  <c r="R46" i="49"/>
  <c r="O46" i="49"/>
  <c r="N46" i="49"/>
  <c r="M46" i="49"/>
  <c r="H46" i="49"/>
  <c r="G46" i="49"/>
  <c r="F46" i="49"/>
  <c r="S45" i="49"/>
  <c r="R45" i="49"/>
  <c r="O45" i="49"/>
  <c r="N45" i="49"/>
  <c r="M45" i="49"/>
  <c r="H45" i="49"/>
  <c r="S44" i="49"/>
  <c r="R44" i="49"/>
  <c r="L44" i="49"/>
  <c r="K44" i="49"/>
  <c r="G44" i="49"/>
  <c r="N44" i="49" s="1"/>
  <c r="F44" i="49"/>
  <c r="M44" i="49" s="1"/>
  <c r="R43" i="49"/>
  <c r="O43" i="49"/>
  <c r="M43" i="49"/>
  <c r="K43" i="49"/>
  <c r="F43" i="49"/>
  <c r="H43" i="49" s="1"/>
  <c r="L33" i="49"/>
  <c r="L40" i="49"/>
  <c r="K40" i="49"/>
  <c r="E40" i="49"/>
  <c r="D40" i="49"/>
  <c r="L39" i="49"/>
  <c r="K39" i="49"/>
  <c r="E39" i="49"/>
  <c r="D39" i="49"/>
  <c r="K38" i="49"/>
  <c r="D38" i="49"/>
  <c r="L37" i="49"/>
  <c r="K37" i="49"/>
  <c r="E37" i="49"/>
  <c r="D37" i="49"/>
  <c r="O36" i="49"/>
  <c r="E36" i="49"/>
  <c r="S36" i="49" s="1"/>
  <c r="D36" i="49"/>
  <c r="F31" i="49" s="1"/>
  <c r="S35" i="49"/>
  <c r="R35" i="49"/>
  <c r="O35" i="49"/>
  <c r="M35" i="49"/>
  <c r="H35" i="49"/>
  <c r="F35" i="49"/>
  <c r="S34" i="49"/>
  <c r="R34" i="49"/>
  <c r="O34" i="49"/>
  <c r="H34" i="49"/>
  <c r="R33" i="49"/>
  <c r="M33" i="49"/>
  <c r="F33" i="49"/>
  <c r="E33" i="49"/>
  <c r="G33" i="49" s="1"/>
  <c r="S32" i="49"/>
  <c r="R32" i="49"/>
  <c r="O32" i="49"/>
  <c r="N32" i="49"/>
  <c r="M32" i="49"/>
  <c r="H32" i="49"/>
  <c r="G32" i="49"/>
  <c r="F32" i="49"/>
  <c r="S31" i="49"/>
  <c r="R31" i="49"/>
  <c r="O31" i="49"/>
  <c r="N31" i="49"/>
  <c r="M31" i="49"/>
  <c r="H31" i="49"/>
  <c r="S30" i="49"/>
  <c r="R30" i="49"/>
  <c r="O30" i="49"/>
  <c r="M30" i="49"/>
  <c r="H30" i="49"/>
  <c r="F30" i="49"/>
  <c r="S29" i="49"/>
  <c r="R29" i="49"/>
  <c r="O29" i="49"/>
  <c r="H29" i="49"/>
  <c r="R28" i="49"/>
  <c r="M28" i="49"/>
  <c r="L28" i="49"/>
  <c r="F28" i="49"/>
  <c r="E28" i="49"/>
  <c r="S27" i="49"/>
  <c r="R27" i="49"/>
  <c r="O27" i="49"/>
  <c r="N27" i="49"/>
  <c r="M27" i="49"/>
  <c r="H27" i="49"/>
  <c r="G27" i="49"/>
  <c r="F27" i="49"/>
  <c r="S26" i="49"/>
  <c r="R26" i="49"/>
  <c r="O26" i="49"/>
  <c r="N26" i="49"/>
  <c r="M26" i="49"/>
  <c r="H26" i="49"/>
  <c r="S25" i="49"/>
  <c r="R25" i="49"/>
  <c r="L25" i="49"/>
  <c r="K25" i="49"/>
  <c r="G25" i="49"/>
  <c r="N25" i="49" s="1"/>
  <c r="F25" i="49"/>
  <c r="M25" i="49" s="1"/>
  <c r="R24" i="49"/>
  <c r="O24" i="49"/>
  <c r="M24" i="49"/>
  <c r="K24" i="49"/>
  <c r="F24" i="49"/>
  <c r="H24" i="49" s="1"/>
  <c r="M55" i="49" l="1"/>
  <c r="F45" i="49"/>
  <c r="F55" i="49" s="1"/>
  <c r="H59" i="49"/>
  <c r="N55" i="49"/>
  <c r="P55" i="49" s="1"/>
  <c r="L38" i="49"/>
  <c r="N39" i="49" s="1"/>
  <c r="M36" i="49"/>
  <c r="I27" i="49"/>
  <c r="T27" i="49"/>
  <c r="P31" i="49"/>
  <c r="I33" i="49"/>
  <c r="T34" i="49"/>
  <c r="G45" i="49"/>
  <c r="I46" i="49"/>
  <c r="T46" i="49"/>
  <c r="T49" i="49"/>
  <c r="G50" i="49"/>
  <c r="I50" i="49" s="1"/>
  <c r="T53" i="49"/>
  <c r="H56" i="49"/>
  <c r="O56" i="49"/>
  <c r="R57" i="49"/>
  <c r="H40" i="49"/>
  <c r="H58" i="49"/>
  <c r="O39" i="49"/>
  <c r="N48" i="49"/>
  <c r="P48" i="49" s="1"/>
  <c r="T50" i="49"/>
  <c r="T54" i="49"/>
  <c r="F56" i="49"/>
  <c r="R56" i="49"/>
  <c r="F57" i="49"/>
  <c r="F58" i="49"/>
  <c r="R58" i="49"/>
  <c r="R59" i="49"/>
  <c r="T29" i="49"/>
  <c r="T45" i="49"/>
  <c r="P46" i="49"/>
  <c r="T48" i="49"/>
  <c r="P50" i="49"/>
  <c r="P51" i="49"/>
  <c r="T51" i="49"/>
  <c r="H52" i="49"/>
  <c r="G53" i="49"/>
  <c r="I53" i="49" s="1"/>
  <c r="G54" i="49"/>
  <c r="I54" i="49" s="1"/>
  <c r="O58" i="49"/>
  <c r="S59" i="49"/>
  <c r="N53" i="49"/>
  <c r="P53" i="49" s="1"/>
  <c r="O52" i="49"/>
  <c r="N54" i="49"/>
  <c r="P54" i="49" s="1"/>
  <c r="N52" i="49"/>
  <c r="P52" i="49" s="1"/>
  <c r="E57" i="49"/>
  <c r="G59" i="49" s="1"/>
  <c r="G49" i="49"/>
  <c r="I49" i="49" s="1"/>
  <c r="G48" i="49"/>
  <c r="I48" i="49" s="1"/>
  <c r="H47" i="49"/>
  <c r="G47" i="49"/>
  <c r="I47" i="49" s="1"/>
  <c r="L57" i="49"/>
  <c r="N59" i="49" s="1"/>
  <c r="I51" i="49"/>
  <c r="I52" i="49"/>
  <c r="S52" i="49"/>
  <c r="T52" i="49" s="1"/>
  <c r="H55" i="49"/>
  <c r="R55" i="49"/>
  <c r="T55" i="49" s="1"/>
  <c r="G56" i="49"/>
  <c r="N56" i="49"/>
  <c r="S56" i="49"/>
  <c r="M57" i="49"/>
  <c r="S58" i="49"/>
  <c r="F59" i="49"/>
  <c r="M59" i="49"/>
  <c r="O59" i="49"/>
  <c r="P45" i="49"/>
  <c r="N47" i="49"/>
  <c r="P47" i="49" s="1"/>
  <c r="S47" i="49"/>
  <c r="T47" i="49" s="1"/>
  <c r="N49" i="49"/>
  <c r="P49" i="49" s="1"/>
  <c r="M56" i="49"/>
  <c r="M58" i="49"/>
  <c r="T35" i="49"/>
  <c r="T32" i="49"/>
  <c r="N29" i="49"/>
  <c r="P29" i="49" s="1"/>
  <c r="O28" i="49"/>
  <c r="P27" i="49"/>
  <c r="O37" i="49"/>
  <c r="H33" i="49"/>
  <c r="S33" i="49"/>
  <c r="T33" i="49" s="1"/>
  <c r="G34" i="49"/>
  <c r="I34" i="49" s="1"/>
  <c r="G35" i="49"/>
  <c r="I35" i="49" s="1"/>
  <c r="G26" i="49"/>
  <c r="G31" i="49"/>
  <c r="I31" i="49" s="1"/>
  <c r="T31" i="49"/>
  <c r="I32" i="49"/>
  <c r="H37" i="49"/>
  <c r="F39" i="49"/>
  <c r="R38" i="49"/>
  <c r="R39" i="49"/>
  <c r="R40" i="49"/>
  <c r="T30" i="49"/>
  <c r="H39" i="49"/>
  <c r="S40" i="49"/>
  <c r="F26" i="49"/>
  <c r="F36" i="49" s="1"/>
  <c r="T26" i="49"/>
  <c r="F37" i="49"/>
  <c r="R37" i="49"/>
  <c r="F38" i="49"/>
  <c r="E38" i="49"/>
  <c r="G30" i="49"/>
  <c r="I30" i="49" s="1"/>
  <c r="G29" i="49"/>
  <c r="I29" i="49" s="1"/>
  <c r="H28" i="49"/>
  <c r="G28" i="49"/>
  <c r="I28" i="49" s="1"/>
  <c r="O38" i="49"/>
  <c r="N36" i="49"/>
  <c r="P36" i="49" s="1"/>
  <c r="P32" i="49"/>
  <c r="N34" i="49"/>
  <c r="P34" i="49" s="1"/>
  <c r="O33" i="49"/>
  <c r="N35" i="49"/>
  <c r="P35" i="49" s="1"/>
  <c r="N33" i="49"/>
  <c r="P33" i="49" s="1"/>
  <c r="H36" i="49"/>
  <c r="R36" i="49"/>
  <c r="T36" i="49" s="1"/>
  <c r="G37" i="49"/>
  <c r="N37" i="49"/>
  <c r="S37" i="49"/>
  <c r="M38" i="49"/>
  <c r="S39" i="49"/>
  <c r="F40" i="49"/>
  <c r="M40" i="49"/>
  <c r="O40" i="49"/>
  <c r="P26" i="49"/>
  <c r="N28" i="49"/>
  <c r="P28" i="49" s="1"/>
  <c r="S28" i="49"/>
  <c r="T28" i="49" s="1"/>
  <c r="N30" i="49"/>
  <c r="P30" i="49" s="1"/>
  <c r="M37" i="49"/>
  <c r="M39" i="49"/>
  <c r="N40" i="49"/>
  <c r="R8" i="49"/>
  <c r="S8" i="49"/>
  <c r="R9" i="49"/>
  <c r="R10" i="49"/>
  <c r="S10" i="49"/>
  <c r="R11" i="49"/>
  <c r="S11" i="49"/>
  <c r="R12" i="49"/>
  <c r="S12" i="49"/>
  <c r="R13" i="49"/>
  <c r="S13" i="49"/>
  <c r="R14" i="49"/>
  <c r="R15" i="49"/>
  <c r="S15" i="49"/>
  <c r="R16" i="49"/>
  <c r="S16" i="49"/>
  <c r="L14" i="49"/>
  <c r="N14" i="49" s="1"/>
  <c r="L21" i="49"/>
  <c r="K21" i="49"/>
  <c r="L20" i="49"/>
  <c r="K20" i="49"/>
  <c r="K19" i="49"/>
  <c r="L18" i="49"/>
  <c r="N18" i="49" s="1"/>
  <c r="K18" i="49"/>
  <c r="O10" i="49"/>
  <c r="O11" i="49"/>
  <c r="O12" i="49"/>
  <c r="O13" i="49"/>
  <c r="O15" i="49"/>
  <c r="O16" i="49"/>
  <c r="O17" i="49"/>
  <c r="M16" i="49"/>
  <c r="N15" i="49"/>
  <c r="P15" i="49" s="1"/>
  <c r="M14" i="49"/>
  <c r="N13" i="49"/>
  <c r="M13" i="49"/>
  <c r="N12" i="49"/>
  <c r="M12" i="49"/>
  <c r="M11" i="49"/>
  <c r="M9" i="49"/>
  <c r="N8" i="49"/>
  <c r="M8" i="49"/>
  <c r="N7" i="49"/>
  <c r="M7" i="49"/>
  <c r="L9" i="49"/>
  <c r="F16" i="49"/>
  <c r="G13" i="49"/>
  <c r="F14" i="49"/>
  <c r="F13" i="49"/>
  <c r="F11" i="49"/>
  <c r="F9" i="49"/>
  <c r="G8" i="49"/>
  <c r="F8" i="49"/>
  <c r="E17" i="49"/>
  <c r="S17" i="49" s="1"/>
  <c r="E18" i="49"/>
  <c r="E20" i="49"/>
  <c r="E21" i="49"/>
  <c r="D21" i="49"/>
  <c r="D20" i="49"/>
  <c r="D19" i="49"/>
  <c r="D18" i="49"/>
  <c r="D17" i="49"/>
  <c r="R17" i="49" s="1"/>
  <c r="E14" i="49"/>
  <c r="G16" i="49" s="1"/>
  <c r="H8" i="49"/>
  <c r="H10" i="49"/>
  <c r="H11" i="49"/>
  <c r="H12" i="49"/>
  <c r="H13" i="49"/>
  <c r="H15" i="49"/>
  <c r="H16" i="49"/>
  <c r="E9" i="49"/>
  <c r="G10" i="49" s="1"/>
  <c r="I10" i="49" s="1"/>
  <c r="O8" i="49"/>
  <c r="S7" i="49"/>
  <c r="R7" i="49"/>
  <c r="O7" i="49"/>
  <c r="H7" i="49"/>
  <c r="S6" i="49"/>
  <c r="R6" i="49"/>
  <c r="L6" i="49"/>
  <c r="K6" i="49"/>
  <c r="G6" i="49"/>
  <c r="N6" i="49" s="1"/>
  <c r="F6" i="49"/>
  <c r="M6" i="49" s="1"/>
  <c r="R5" i="49"/>
  <c r="O5" i="49"/>
  <c r="M5" i="49"/>
  <c r="K5" i="49"/>
  <c r="F5" i="49"/>
  <c r="H5" i="49" s="1"/>
  <c r="T37" i="49" l="1"/>
  <c r="S38" i="49"/>
  <c r="T38" i="49" s="1"/>
  <c r="N38" i="49"/>
  <c r="P38" i="49" s="1"/>
  <c r="T39" i="49"/>
  <c r="N58" i="49"/>
  <c r="P58" i="49" s="1"/>
  <c r="T59" i="49"/>
  <c r="I45" i="49"/>
  <c r="H18" i="49"/>
  <c r="I13" i="49"/>
  <c r="N16" i="49"/>
  <c r="M17" i="49"/>
  <c r="T56" i="49"/>
  <c r="N17" i="49"/>
  <c r="H17" i="49"/>
  <c r="G39" i="49"/>
  <c r="I39" i="49" s="1"/>
  <c r="F18" i="49"/>
  <c r="G18" i="49"/>
  <c r="O20" i="49"/>
  <c r="O21" i="49"/>
  <c r="T13" i="49"/>
  <c r="T12" i="49"/>
  <c r="T58" i="49"/>
  <c r="G58" i="49"/>
  <c r="I58" i="49" s="1"/>
  <c r="I56" i="49"/>
  <c r="G55" i="49"/>
  <c r="I55" i="49" s="1"/>
  <c r="T10" i="49"/>
  <c r="S9" i="49"/>
  <c r="P12" i="49"/>
  <c r="P13" i="49"/>
  <c r="S14" i="49"/>
  <c r="T14" i="49" s="1"/>
  <c r="O18" i="49"/>
  <c r="S20" i="49"/>
  <c r="S21" i="49"/>
  <c r="T15" i="49"/>
  <c r="T8" i="49"/>
  <c r="G40" i="49"/>
  <c r="I40" i="49" s="1"/>
  <c r="T17" i="49"/>
  <c r="H9" i="49"/>
  <c r="E19" i="49"/>
  <c r="G19" i="49" s="1"/>
  <c r="F7" i="49"/>
  <c r="F12" i="49"/>
  <c r="G11" i="49"/>
  <c r="G15" i="49"/>
  <c r="I15" i="49" s="1"/>
  <c r="H14" i="49"/>
  <c r="H20" i="49"/>
  <c r="N10" i="49"/>
  <c r="P10" i="49" s="1"/>
  <c r="N11" i="49"/>
  <c r="P11" i="49" s="1"/>
  <c r="R18" i="49"/>
  <c r="T16" i="49"/>
  <c r="T11" i="49"/>
  <c r="T9" i="49"/>
  <c r="G36" i="49"/>
  <c r="I36" i="49" s="1"/>
  <c r="G7" i="49"/>
  <c r="G12" i="49"/>
  <c r="G9" i="49"/>
  <c r="I9" i="49" s="1"/>
  <c r="G14" i="49"/>
  <c r="I14" i="49" s="1"/>
  <c r="N9" i="49"/>
  <c r="P9" i="49" s="1"/>
  <c r="P14" i="49"/>
  <c r="O9" i="49"/>
  <c r="L19" i="49"/>
  <c r="O19" i="49" s="1"/>
  <c r="R20" i="49"/>
  <c r="S18" i="49"/>
  <c r="I59" i="49"/>
  <c r="S57" i="49"/>
  <c r="T57" i="49" s="1"/>
  <c r="N57" i="49"/>
  <c r="P57" i="49" s="1"/>
  <c r="O57" i="49"/>
  <c r="P59" i="49"/>
  <c r="P56" i="49"/>
  <c r="G57" i="49"/>
  <c r="I57" i="49" s="1"/>
  <c r="H57" i="49"/>
  <c r="I26" i="49"/>
  <c r="I37" i="49"/>
  <c r="T40" i="49"/>
  <c r="P40" i="49"/>
  <c r="P39" i="49"/>
  <c r="P37" i="49"/>
  <c r="G38" i="49"/>
  <c r="I38" i="49" s="1"/>
  <c r="H38" i="49"/>
  <c r="R21" i="49"/>
  <c r="F21" i="49"/>
  <c r="I16" i="49"/>
  <c r="R19" i="49"/>
  <c r="F19" i="49"/>
  <c r="F20" i="49"/>
  <c r="H21" i="49"/>
  <c r="I11" i="49"/>
  <c r="P16" i="49"/>
  <c r="O14" i="49"/>
  <c r="M18" i="49"/>
  <c r="P18" i="49" s="1"/>
  <c r="M19" i="49"/>
  <c r="M20" i="49"/>
  <c r="M21" i="49"/>
  <c r="I8" i="49"/>
  <c r="T7" i="49"/>
  <c r="P7" i="49"/>
  <c r="P8" i="49"/>
  <c r="O96" i="48"/>
  <c r="N96" i="48"/>
  <c r="L96" i="48"/>
  <c r="K96" i="48"/>
  <c r="J96" i="48"/>
  <c r="F96" i="48"/>
  <c r="C95" i="48"/>
  <c r="B95" i="48"/>
  <c r="D95" i="48" s="1"/>
  <c r="K94" i="48"/>
  <c r="E94" i="48"/>
  <c r="D94" i="48"/>
  <c r="K93" i="48"/>
  <c r="E93" i="48"/>
  <c r="D93" i="48"/>
  <c r="K92" i="48"/>
  <c r="E92" i="48"/>
  <c r="D92" i="48"/>
  <c r="K91" i="48"/>
  <c r="E91" i="48"/>
  <c r="D91" i="48"/>
  <c r="K90" i="48"/>
  <c r="E90" i="48"/>
  <c r="D90" i="48"/>
  <c r="K89" i="48"/>
  <c r="E89" i="48"/>
  <c r="D89" i="48"/>
  <c r="K88" i="48"/>
  <c r="E88" i="48"/>
  <c r="D88" i="48"/>
  <c r="K87" i="48"/>
  <c r="E87" i="48"/>
  <c r="D87" i="48"/>
  <c r="K86" i="48"/>
  <c r="E86" i="48"/>
  <c r="D86" i="48"/>
  <c r="K85" i="48"/>
  <c r="E85" i="48"/>
  <c r="D85" i="48"/>
  <c r="K84" i="48"/>
  <c r="E84" i="48"/>
  <c r="D84" i="48"/>
  <c r="K83" i="48"/>
  <c r="E83" i="48"/>
  <c r="D83" i="48"/>
  <c r="K82" i="48"/>
  <c r="E82" i="48"/>
  <c r="D82" i="48"/>
  <c r="L81" i="48"/>
  <c r="K81" i="48"/>
  <c r="F81" i="48"/>
  <c r="E81" i="48"/>
  <c r="D81" i="48"/>
  <c r="K80" i="48"/>
  <c r="F80" i="48"/>
  <c r="E80" i="48"/>
  <c r="D80" i="48"/>
  <c r="K79" i="48"/>
  <c r="E79" i="48"/>
  <c r="D79" i="48"/>
  <c r="O78" i="48"/>
  <c r="N78" i="48"/>
  <c r="L78" i="48"/>
  <c r="K78" i="48"/>
  <c r="F78" i="48"/>
  <c r="E78" i="48"/>
  <c r="D78" i="48"/>
  <c r="O77" i="48"/>
  <c r="N77" i="48"/>
  <c r="L77" i="48"/>
  <c r="K77" i="48"/>
  <c r="F77" i="48"/>
  <c r="E77" i="48"/>
  <c r="D77" i="48"/>
  <c r="O76" i="48"/>
  <c r="N76" i="48"/>
  <c r="L76" i="48"/>
  <c r="K76" i="48"/>
  <c r="F76" i="48"/>
  <c r="E76" i="48"/>
  <c r="D76" i="48"/>
  <c r="O75" i="48"/>
  <c r="N75" i="48"/>
  <c r="L75" i="48"/>
  <c r="K75" i="48"/>
  <c r="F75" i="48"/>
  <c r="E75" i="48"/>
  <c r="D75" i="48"/>
  <c r="O74" i="48"/>
  <c r="N74" i="48"/>
  <c r="L74" i="48"/>
  <c r="K74" i="48"/>
  <c r="F74" i="48"/>
  <c r="E74" i="48"/>
  <c r="D74" i="48"/>
  <c r="O73" i="48"/>
  <c r="N73" i="48"/>
  <c r="L73" i="48"/>
  <c r="K73" i="48"/>
  <c r="F73" i="48"/>
  <c r="E73" i="48"/>
  <c r="D73" i="48"/>
  <c r="O72" i="48"/>
  <c r="N72" i="48"/>
  <c r="L72" i="48"/>
  <c r="K72" i="48"/>
  <c r="F72" i="48"/>
  <c r="E72" i="48"/>
  <c r="D72" i="48"/>
  <c r="O71" i="48"/>
  <c r="N71" i="48"/>
  <c r="L71" i="48"/>
  <c r="K71" i="48"/>
  <c r="F71" i="48"/>
  <c r="E71" i="48"/>
  <c r="D71" i="48"/>
  <c r="O70" i="48"/>
  <c r="N70" i="48"/>
  <c r="L70" i="48"/>
  <c r="K70" i="48"/>
  <c r="F70" i="48"/>
  <c r="E70" i="48"/>
  <c r="D70" i="48"/>
  <c r="O69" i="48"/>
  <c r="N69" i="48"/>
  <c r="L69" i="48"/>
  <c r="K69" i="48"/>
  <c r="O68" i="48"/>
  <c r="N68" i="48"/>
  <c r="L68" i="48"/>
  <c r="K68" i="48"/>
  <c r="N66" i="48"/>
  <c r="J66" i="48"/>
  <c r="H66" i="48"/>
  <c r="D66" i="48"/>
  <c r="B66" i="48"/>
  <c r="O62" i="48"/>
  <c r="N62" i="48"/>
  <c r="L62" i="48"/>
  <c r="F62" i="48"/>
  <c r="E61" i="48"/>
  <c r="K60" i="48"/>
  <c r="J60" i="48"/>
  <c r="E60" i="48"/>
  <c r="D60" i="48"/>
  <c r="O59" i="48"/>
  <c r="N59" i="48"/>
  <c r="K59" i="48"/>
  <c r="J59" i="48"/>
  <c r="F59" i="48"/>
  <c r="E59" i="48"/>
  <c r="D59" i="48"/>
  <c r="K58" i="48"/>
  <c r="J58" i="48"/>
  <c r="E58" i="48"/>
  <c r="D58" i="48"/>
  <c r="O57" i="48"/>
  <c r="N57" i="48"/>
  <c r="L57" i="48"/>
  <c r="K57" i="48"/>
  <c r="J57" i="48"/>
  <c r="F57" i="48"/>
  <c r="E57" i="48"/>
  <c r="D57" i="48"/>
  <c r="K56" i="48"/>
  <c r="J56" i="48"/>
  <c r="E56" i="48"/>
  <c r="D56" i="48"/>
  <c r="K55" i="48"/>
  <c r="J55" i="48"/>
  <c r="E55" i="48"/>
  <c r="D55" i="48"/>
  <c r="K54" i="48"/>
  <c r="J54" i="48"/>
  <c r="E54" i="48"/>
  <c r="D54" i="48"/>
  <c r="K53" i="48"/>
  <c r="J53" i="48"/>
  <c r="E53" i="48"/>
  <c r="D53" i="48"/>
  <c r="K52" i="48"/>
  <c r="J52" i="48"/>
  <c r="E52" i="48"/>
  <c r="D52" i="48"/>
  <c r="K51" i="48"/>
  <c r="J51" i="48"/>
  <c r="E51" i="48"/>
  <c r="D51" i="48"/>
  <c r="K50" i="48"/>
  <c r="J50" i="48"/>
  <c r="E50" i="48"/>
  <c r="D50" i="48"/>
  <c r="O49" i="48"/>
  <c r="N49" i="48"/>
  <c r="L49" i="48"/>
  <c r="K49" i="48"/>
  <c r="J49" i="48"/>
  <c r="F49" i="48"/>
  <c r="E49" i="48"/>
  <c r="D49" i="48"/>
  <c r="O48" i="48"/>
  <c r="N48" i="48"/>
  <c r="L48" i="48"/>
  <c r="K48" i="48"/>
  <c r="J48" i="48"/>
  <c r="F48" i="48"/>
  <c r="E48" i="48"/>
  <c r="D48" i="48"/>
  <c r="O47" i="48"/>
  <c r="N47" i="48"/>
  <c r="L47" i="48"/>
  <c r="K47" i="48"/>
  <c r="J47" i="48"/>
  <c r="F47" i="48"/>
  <c r="E47" i="48"/>
  <c r="D47" i="48"/>
  <c r="O46" i="48"/>
  <c r="N46" i="48"/>
  <c r="L46" i="48"/>
  <c r="K46" i="48"/>
  <c r="J46" i="48"/>
  <c r="F46" i="48"/>
  <c r="E46" i="48"/>
  <c r="D46" i="48"/>
  <c r="O45" i="48"/>
  <c r="N45" i="48"/>
  <c r="L45" i="48"/>
  <c r="K45" i="48"/>
  <c r="J45" i="48"/>
  <c r="F45" i="48"/>
  <c r="E45" i="48"/>
  <c r="D45" i="48"/>
  <c r="O44" i="48"/>
  <c r="N44" i="48"/>
  <c r="L44" i="48"/>
  <c r="K44" i="48"/>
  <c r="J44" i="48"/>
  <c r="F44" i="48"/>
  <c r="E44" i="48"/>
  <c r="D44" i="48"/>
  <c r="O43" i="48"/>
  <c r="N43" i="48"/>
  <c r="L43" i="48"/>
  <c r="K43" i="48"/>
  <c r="J43" i="48"/>
  <c r="F43" i="48"/>
  <c r="E43" i="48"/>
  <c r="D43" i="48"/>
  <c r="O42" i="48"/>
  <c r="N42" i="48"/>
  <c r="L42" i="48"/>
  <c r="K42" i="48"/>
  <c r="J42" i="48"/>
  <c r="F42" i="48"/>
  <c r="E42" i="48"/>
  <c r="D42" i="48"/>
  <c r="O41" i="48"/>
  <c r="N41" i="48"/>
  <c r="L41" i="48"/>
  <c r="K41" i="48"/>
  <c r="J41" i="48"/>
  <c r="F41" i="48"/>
  <c r="E41" i="48"/>
  <c r="D41" i="48"/>
  <c r="O40" i="48"/>
  <c r="N40" i="48"/>
  <c r="L40" i="48"/>
  <c r="K40" i="48"/>
  <c r="J40" i="48"/>
  <c r="F40" i="48"/>
  <c r="E40" i="48"/>
  <c r="D40" i="48"/>
  <c r="O39" i="48"/>
  <c r="N39" i="48"/>
  <c r="L39" i="48"/>
  <c r="K39" i="48"/>
  <c r="J39" i="48"/>
  <c r="F39" i="48"/>
  <c r="E39" i="48"/>
  <c r="D39" i="48"/>
  <c r="P37" i="48"/>
  <c r="P66" i="48" s="1"/>
  <c r="N37" i="48"/>
  <c r="J37" i="48"/>
  <c r="H37" i="48"/>
  <c r="D37" i="48"/>
  <c r="B37" i="48"/>
  <c r="O33" i="48"/>
  <c r="N33" i="48"/>
  <c r="L33" i="48"/>
  <c r="F33" i="48"/>
  <c r="D32" i="48"/>
  <c r="K31" i="48"/>
  <c r="J31" i="48"/>
  <c r="E31" i="48"/>
  <c r="D31" i="48"/>
  <c r="K30" i="48"/>
  <c r="J30" i="48"/>
  <c r="F30" i="48"/>
  <c r="E30" i="48"/>
  <c r="D30" i="48"/>
  <c r="K29" i="48"/>
  <c r="J29" i="48"/>
  <c r="E29" i="48"/>
  <c r="D29" i="48"/>
  <c r="K28" i="48"/>
  <c r="J28" i="48"/>
  <c r="E28" i="48"/>
  <c r="D28" i="48"/>
  <c r="O27" i="48"/>
  <c r="N27" i="48"/>
  <c r="L27" i="48"/>
  <c r="K27" i="48"/>
  <c r="J27" i="48"/>
  <c r="F27" i="48"/>
  <c r="E27" i="48"/>
  <c r="D27" i="48"/>
  <c r="O26" i="48"/>
  <c r="N26" i="48"/>
  <c r="L26" i="48"/>
  <c r="K26" i="48"/>
  <c r="J26" i="48"/>
  <c r="F26" i="48"/>
  <c r="E26" i="48"/>
  <c r="D26" i="48"/>
  <c r="O25" i="48"/>
  <c r="N25" i="48"/>
  <c r="L25" i="48"/>
  <c r="K25" i="48"/>
  <c r="J25" i="48"/>
  <c r="F25" i="48"/>
  <c r="E25" i="48"/>
  <c r="D25" i="48"/>
  <c r="O24" i="48"/>
  <c r="N24" i="48"/>
  <c r="L24" i="48"/>
  <c r="K24" i="48"/>
  <c r="J24" i="48"/>
  <c r="F24" i="48"/>
  <c r="E24" i="48"/>
  <c r="D24" i="48"/>
  <c r="O23" i="48"/>
  <c r="N23" i="48"/>
  <c r="L23" i="48"/>
  <c r="K23" i="48"/>
  <c r="J23" i="48"/>
  <c r="F23" i="48"/>
  <c r="E23" i="48"/>
  <c r="D23" i="48"/>
  <c r="O22" i="48"/>
  <c r="N22" i="48"/>
  <c r="L22" i="48"/>
  <c r="K22" i="48"/>
  <c r="J22" i="48"/>
  <c r="F22" i="48"/>
  <c r="E22" i="48"/>
  <c r="D22" i="48"/>
  <c r="O21" i="48"/>
  <c r="N21" i="48"/>
  <c r="L21" i="48"/>
  <c r="K21" i="48"/>
  <c r="J21" i="48"/>
  <c r="F21" i="48"/>
  <c r="E21" i="48"/>
  <c r="D21" i="48"/>
  <c r="O20" i="48"/>
  <c r="N20" i="48"/>
  <c r="L20" i="48"/>
  <c r="K20" i="48"/>
  <c r="J20" i="48"/>
  <c r="F20" i="48"/>
  <c r="E20" i="48"/>
  <c r="D20" i="48"/>
  <c r="O19" i="48"/>
  <c r="N19" i="48"/>
  <c r="L19" i="48"/>
  <c r="K19" i="48"/>
  <c r="J19" i="48"/>
  <c r="F19" i="48"/>
  <c r="E19" i="48"/>
  <c r="D19" i="48"/>
  <c r="O18" i="48"/>
  <c r="N18" i="48"/>
  <c r="L18" i="48"/>
  <c r="K18" i="48"/>
  <c r="J18" i="48"/>
  <c r="F18" i="48"/>
  <c r="E18" i="48"/>
  <c r="D18" i="48"/>
  <c r="O17" i="48"/>
  <c r="N17" i="48"/>
  <c r="L17" i="48"/>
  <c r="K17" i="48"/>
  <c r="J17" i="48"/>
  <c r="F17" i="48"/>
  <c r="E17" i="48"/>
  <c r="D17" i="48"/>
  <c r="O16" i="48"/>
  <c r="N16" i="48"/>
  <c r="L16" i="48"/>
  <c r="K16" i="48"/>
  <c r="J16" i="48"/>
  <c r="F16" i="48"/>
  <c r="E16" i="48"/>
  <c r="D16" i="48"/>
  <c r="O15" i="48"/>
  <c r="N15" i="48"/>
  <c r="L15" i="48"/>
  <c r="K15" i="48"/>
  <c r="J15" i="48"/>
  <c r="F15" i="48"/>
  <c r="E15" i="48"/>
  <c r="D15" i="48"/>
  <c r="O14" i="48"/>
  <c r="N14" i="48"/>
  <c r="L14" i="48"/>
  <c r="K14" i="48"/>
  <c r="J14" i="48"/>
  <c r="F14" i="48"/>
  <c r="E14" i="48"/>
  <c r="D14" i="48"/>
  <c r="O13" i="48"/>
  <c r="N13" i="48"/>
  <c r="L13" i="48"/>
  <c r="K13" i="48"/>
  <c r="J13" i="48"/>
  <c r="F13" i="48"/>
  <c r="E13" i="48"/>
  <c r="D13" i="48"/>
  <c r="O12" i="48"/>
  <c r="N12" i="48"/>
  <c r="L12" i="48"/>
  <c r="K12" i="48"/>
  <c r="J12" i="48"/>
  <c r="F12" i="48"/>
  <c r="E12" i="48"/>
  <c r="D12" i="48"/>
  <c r="O11" i="48"/>
  <c r="N11" i="48"/>
  <c r="L11" i="48"/>
  <c r="K11" i="48"/>
  <c r="J11" i="48"/>
  <c r="F11" i="48"/>
  <c r="E11" i="48"/>
  <c r="D11" i="48"/>
  <c r="O10" i="48"/>
  <c r="N10" i="48"/>
  <c r="L10" i="48"/>
  <c r="K10" i="48"/>
  <c r="J10" i="48"/>
  <c r="F10" i="48"/>
  <c r="E10" i="48"/>
  <c r="D10" i="48"/>
  <c r="O9" i="48"/>
  <c r="N9" i="48"/>
  <c r="L9" i="48"/>
  <c r="K9" i="48"/>
  <c r="J9" i="48"/>
  <c r="F9" i="48"/>
  <c r="E9" i="48"/>
  <c r="D9" i="48"/>
  <c r="O8" i="48"/>
  <c r="N8" i="48"/>
  <c r="L8" i="48"/>
  <c r="K8" i="48"/>
  <c r="J8" i="48"/>
  <c r="F8" i="48"/>
  <c r="E8" i="48"/>
  <c r="D8" i="48"/>
  <c r="O7" i="48"/>
  <c r="N7" i="48"/>
  <c r="L7" i="48"/>
  <c r="K7" i="48"/>
  <c r="J7" i="48"/>
  <c r="F7" i="48"/>
  <c r="E7" i="48"/>
  <c r="D7" i="48"/>
  <c r="C6" i="48"/>
  <c r="N5" i="48"/>
  <c r="J5" i="48"/>
  <c r="H5" i="48"/>
  <c r="D5" i="48"/>
  <c r="O96" i="47"/>
  <c r="N96" i="47"/>
  <c r="L96" i="47"/>
  <c r="K96" i="47"/>
  <c r="J96" i="47"/>
  <c r="F96" i="47"/>
  <c r="K94" i="47"/>
  <c r="E94" i="47"/>
  <c r="K93" i="47"/>
  <c r="E93" i="47"/>
  <c r="K92" i="47"/>
  <c r="E92" i="47"/>
  <c r="K91" i="47"/>
  <c r="E91" i="47"/>
  <c r="K90" i="47"/>
  <c r="E90" i="47"/>
  <c r="K89" i="47"/>
  <c r="E89" i="47"/>
  <c r="E88" i="47"/>
  <c r="K87" i="47"/>
  <c r="E87" i="47"/>
  <c r="K86" i="47"/>
  <c r="E86" i="47"/>
  <c r="K85" i="47"/>
  <c r="E85" i="47"/>
  <c r="K84" i="47"/>
  <c r="E84" i="47"/>
  <c r="K83" i="47"/>
  <c r="E83" i="47"/>
  <c r="K82" i="47"/>
  <c r="E82" i="47"/>
  <c r="K81" i="47"/>
  <c r="E81" i="47"/>
  <c r="K80" i="47"/>
  <c r="E80" i="47"/>
  <c r="K79" i="47"/>
  <c r="E79" i="47"/>
  <c r="K78" i="47"/>
  <c r="E78" i="47"/>
  <c r="K77" i="47"/>
  <c r="E77" i="47"/>
  <c r="O76" i="47"/>
  <c r="N76" i="47"/>
  <c r="L76" i="47"/>
  <c r="K76" i="47"/>
  <c r="F76" i="47"/>
  <c r="E76" i="47"/>
  <c r="O75" i="47"/>
  <c r="N75" i="47"/>
  <c r="L75" i="47"/>
  <c r="K75" i="47"/>
  <c r="F75" i="47"/>
  <c r="E75" i="47"/>
  <c r="O74" i="47"/>
  <c r="N74" i="47"/>
  <c r="L74" i="47"/>
  <c r="K74" i="47"/>
  <c r="F74" i="47"/>
  <c r="E74" i="47"/>
  <c r="K73" i="47"/>
  <c r="E73" i="47"/>
  <c r="O72" i="47"/>
  <c r="N72" i="47"/>
  <c r="L72" i="47"/>
  <c r="K72" i="47"/>
  <c r="F72" i="47"/>
  <c r="E72" i="47"/>
  <c r="O71" i="47"/>
  <c r="N71" i="47"/>
  <c r="L71" i="47"/>
  <c r="K71" i="47"/>
  <c r="F71" i="47"/>
  <c r="E71" i="47"/>
  <c r="O70" i="47"/>
  <c r="N70" i="47"/>
  <c r="L70" i="47"/>
  <c r="K70" i="47"/>
  <c r="F70" i="47"/>
  <c r="E70" i="47"/>
  <c r="O69" i="47"/>
  <c r="N69" i="47"/>
  <c r="L69" i="47"/>
  <c r="K69" i="47"/>
  <c r="F69" i="47"/>
  <c r="E69" i="47"/>
  <c r="O68" i="47"/>
  <c r="N68" i="47"/>
  <c r="L68" i="47"/>
  <c r="K68" i="47"/>
  <c r="F68" i="47"/>
  <c r="E68" i="47"/>
  <c r="N66" i="47"/>
  <c r="J66" i="47"/>
  <c r="H66" i="47"/>
  <c r="D66" i="47"/>
  <c r="B66" i="47"/>
  <c r="O62" i="47"/>
  <c r="N62" i="47"/>
  <c r="L62" i="47"/>
  <c r="F62" i="47"/>
  <c r="I61" i="47"/>
  <c r="H61" i="47"/>
  <c r="C61" i="47"/>
  <c r="B61" i="47"/>
  <c r="K60" i="47"/>
  <c r="J60" i="47"/>
  <c r="E60" i="47"/>
  <c r="D60" i="47"/>
  <c r="K59" i="47"/>
  <c r="J59" i="47"/>
  <c r="E59" i="47"/>
  <c r="D59" i="47"/>
  <c r="K58" i="47"/>
  <c r="J58" i="47"/>
  <c r="E58" i="47"/>
  <c r="D58" i="47"/>
  <c r="K57" i="47"/>
  <c r="J57" i="47"/>
  <c r="E57" i="47"/>
  <c r="D57" i="47"/>
  <c r="K56" i="47"/>
  <c r="J56" i="47"/>
  <c r="E56" i="47"/>
  <c r="D56" i="47"/>
  <c r="K55" i="47"/>
  <c r="J55" i="47"/>
  <c r="E55" i="47"/>
  <c r="D55" i="47"/>
  <c r="K54" i="47"/>
  <c r="J54" i="47"/>
  <c r="E54" i="47"/>
  <c r="D54" i="47"/>
  <c r="K53" i="47"/>
  <c r="J53" i="47"/>
  <c r="E53" i="47"/>
  <c r="D53" i="47"/>
  <c r="K52" i="47"/>
  <c r="J52" i="47"/>
  <c r="E52" i="47"/>
  <c r="D52" i="47"/>
  <c r="K51" i="47"/>
  <c r="J51" i="47"/>
  <c r="E51" i="47"/>
  <c r="D51" i="47"/>
  <c r="K50" i="47"/>
  <c r="J50" i="47"/>
  <c r="E50" i="47"/>
  <c r="D50" i="47"/>
  <c r="K49" i="47"/>
  <c r="J49" i="47"/>
  <c r="E49" i="47"/>
  <c r="D49" i="47"/>
  <c r="K48" i="47"/>
  <c r="J48" i="47"/>
  <c r="E48" i="47"/>
  <c r="D48" i="47"/>
  <c r="K47" i="47"/>
  <c r="J47" i="47"/>
  <c r="E47" i="47"/>
  <c r="D47" i="47"/>
  <c r="K46" i="47"/>
  <c r="J46" i="47"/>
  <c r="E46" i="47"/>
  <c r="D46" i="47"/>
  <c r="K45" i="47"/>
  <c r="J45" i="47"/>
  <c r="E45" i="47"/>
  <c r="D45" i="47"/>
  <c r="K44" i="47"/>
  <c r="J44" i="47"/>
  <c r="E44" i="47"/>
  <c r="D44" i="47"/>
  <c r="L43" i="47"/>
  <c r="K43" i="47"/>
  <c r="J43" i="47"/>
  <c r="F43" i="47"/>
  <c r="E43" i="47"/>
  <c r="D43" i="47"/>
  <c r="O42" i="47"/>
  <c r="N42" i="47"/>
  <c r="L42" i="47"/>
  <c r="K42" i="47"/>
  <c r="J42" i="47"/>
  <c r="F42" i="47"/>
  <c r="E42" i="47"/>
  <c r="D42" i="47"/>
  <c r="O41" i="47"/>
  <c r="N41" i="47"/>
  <c r="L41" i="47"/>
  <c r="K41" i="47"/>
  <c r="J41" i="47"/>
  <c r="F41" i="47"/>
  <c r="E41" i="47"/>
  <c r="D41" i="47"/>
  <c r="O40" i="47"/>
  <c r="N40" i="47"/>
  <c r="L40" i="47"/>
  <c r="K40" i="47"/>
  <c r="J40" i="47"/>
  <c r="F40" i="47"/>
  <c r="E40" i="47"/>
  <c r="D40" i="47"/>
  <c r="O39" i="47"/>
  <c r="N39" i="47"/>
  <c r="L39" i="47"/>
  <c r="K39" i="47"/>
  <c r="J39" i="47"/>
  <c r="F39" i="47"/>
  <c r="E39" i="47"/>
  <c r="D39" i="47"/>
  <c r="P37" i="47"/>
  <c r="P66" i="47" s="1"/>
  <c r="N37" i="47"/>
  <c r="J37" i="47"/>
  <c r="H37" i="47"/>
  <c r="D37" i="47"/>
  <c r="B37" i="47"/>
  <c r="O33" i="47"/>
  <c r="N33" i="47"/>
  <c r="L33" i="47"/>
  <c r="F33" i="47"/>
  <c r="I32" i="47"/>
  <c r="H32" i="47"/>
  <c r="K31" i="47"/>
  <c r="J31" i="47"/>
  <c r="K30" i="47"/>
  <c r="J30" i="47"/>
  <c r="K29" i="47"/>
  <c r="J29" i="47"/>
  <c r="K28" i="47"/>
  <c r="J28" i="47"/>
  <c r="K27" i="47"/>
  <c r="J27" i="47"/>
  <c r="K26" i="47"/>
  <c r="J26" i="47"/>
  <c r="K25" i="47"/>
  <c r="J25" i="47"/>
  <c r="O24" i="47"/>
  <c r="N24" i="47"/>
  <c r="L24" i="47"/>
  <c r="K24" i="47"/>
  <c r="J24" i="47"/>
  <c r="F24" i="47"/>
  <c r="O23" i="47"/>
  <c r="N23" i="47"/>
  <c r="L23" i="47"/>
  <c r="K23" i="47"/>
  <c r="J23" i="47"/>
  <c r="F23" i="47"/>
  <c r="O22" i="47"/>
  <c r="N22" i="47"/>
  <c r="L22" i="47"/>
  <c r="K22" i="47"/>
  <c r="J22" i="47"/>
  <c r="F22" i="47"/>
  <c r="O21" i="47"/>
  <c r="N21" i="47"/>
  <c r="L21" i="47"/>
  <c r="K21" i="47"/>
  <c r="J21" i="47"/>
  <c r="F21" i="47"/>
  <c r="O20" i="47"/>
  <c r="N20" i="47"/>
  <c r="L20" i="47"/>
  <c r="K20" i="47"/>
  <c r="J20" i="47"/>
  <c r="F20" i="47"/>
  <c r="O19" i="47"/>
  <c r="N19" i="47"/>
  <c r="L19" i="47"/>
  <c r="K19" i="47"/>
  <c r="J19" i="47"/>
  <c r="F19" i="47"/>
  <c r="O18" i="47"/>
  <c r="N18" i="47"/>
  <c r="L18" i="47"/>
  <c r="K18" i="47"/>
  <c r="J18" i="47"/>
  <c r="F18" i="47"/>
  <c r="O17" i="47"/>
  <c r="N17" i="47"/>
  <c r="L17" i="47"/>
  <c r="K17" i="47"/>
  <c r="J17" i="47"/>
  <c r="F17" i="47"/>
  <c r="O16" i="47"/>
  <c r="N16" i="47"/>
  <c r="L16" i="47"/>
  <c r="K16" i="47"/>
  <c r="J16" i="47"/>
  <c r="F16" i="47"/>
  <c r="O15" i="47"/>
  <c r="N15" i="47"/>
  <c r="L15" i="47"/>
  <c r="K15" i="47"/>
  <c r="J15" i="47"/>
  <c r="F15" i="47"/>
  <c r="O14" i="47"/>
  <c r="N14" i="47"/>
  <c r="L14" i="47"/>
  <c r="K14" i="47"/>
  <c r="J14" i="47"/>
  <c r="F14" i="47"/>
  <c r="O13" i="47"/>
  <c r="N13" i="47"/>
  <c r="L13" i="47"/>
  <c r="K13" i="47"/>
  <c r="J13" i="47"/>
  <c r="F13" i="47"/>
  <c r="O12" i="47"/>
  <c r="N12" i="47"/>
  <c r="L12" i="47"/>
  <c r="K12" i="47"/>
  <c r="J12" i="47"/>
  <c r="F12" i="47"/>
  <c r="O11" i="47"/>
  <c r="N11" i="47"/>
  <c r="L11" i="47"/>
  <c r="K11" i="47"/>
  <c r="J11" i="47"/>
  <c r="F11" i="47"/>
  <c r="O10" i="47"/>
  <c r="N10" i="47"/>
  <c r="L10" i="47"/>
  <c r="K10" i="47"/>
  <c r="J10" i="47"/>
  <c r="F10" i="47"/>
  <c r="O9" i="47"/>
  <c r="N9" i="47"/>
  <c r="L9" i="47"/>
  <c r="K9" i="47"/>
  <c r="J9" i="47"/>
  <c r="F9" i="47"/>
  <c r="O8" i="47"/>
  <c r="N8" i="47"/>
  <c r="L8" i="47"/>
  <c r="K8" i="47"/>
  <c r="J8" i="47"/>
  <c r="F8" i="47"/>
  <c r="O7" i="47"/>
  <c r="N7" i="47"/>
  <c r="L7" i="47"/>
  <c r="K7" i="47"/>
  <c r="J7" i="47"/>
  <c r="F7" i="47"/>
  <c r="C6" i="47"/>
  <c r="B6" i="47"/>
  <c r="N5" i="47"/>
  <c r="J5" i="47"/>
  <c r="H5" i="47"/>
  <c r="D5" i="47"/>
  <c r="O96" i="46"/>
  <c r="N96" i="46"/>
  <c r="L96" i="46"/>
  <c r="J96" i="46"/>
  <c r="F96" i="46"/>
  <c r="C95" i="46"/>
  <c r="B95" i="46"/>
  <c r="D95" i="46" s="1"/>
  <c r="E94" i="46"/>
  <c r="D94" i="46"/>
  <c r="E93" i="46"/>
  <c r="D93" i="46"/>
  <c r="E92" i="46"/>
  <c r="D92" i="46"/>
  <c r="E91" i="46"/>
  <c r="D91" i="46"/>
  <c r="E90" i="46"/>
  <c r="D90" i="46"/>
  <c r="E89" i="46"/>
  <c r="D89" i="46"/>
  <c r="E88" i="46"/>
  <c r="D88" i="46"/>
  <c r="E87" i="46"/>
  <c r="D87" i="46"/>
  <c r="E86" i="46"/>
  <c r="D86" i="46"/>
  <c r="E85" i="46"/>
  <c r="D85" i="46"/>
  <c r="E84" i="46"/>
  <c r="D84" i="46"/>
  <c r="E83" i="46"/>
  <c r="D83" i="46"/>
  <c r="E82" i="46"/>
  <c r="D82" i="46"/>
  <c r="E81" i="46"/>
  <c r="D81" i="46"/>
  <c r="E80" i="46"/>
  <c r="D80" i="46"/>
  <c r="E79" i="46"/>
  <c r="D79" i="46"/>
  <c r="E78" i="46"/>
  <c r="D78" i="46"/>
  <c r="E77" i="46"/>
  <c r="D77" i="46"/>
  <c r="E76" i="46"/>
  <c r="D76" i="46"/>
  <c r="O75" i="46"/>
  <c r="N75" i="46"/>
  <c r="L75" i="46"/>
  <c r="F75" i="46"/>
  <c r="E75" i="46"/>
  <c r="D75" i="46"/>
  <c r="O74" i="46"/>
  <c r="N74" i="46"/>
  <c r="L74" i="46"/>
  <c r="F74" i="46"/>
  <c r="E74" i="46"/>
  <c r="D74" i="46"/>
  <c r="O73" i="46"/>
  <c r="N73" i="46"/>
  <c r="L73" i="46"/>
  <c r="F73" i="46"/>
  <c r="E73" i="46"/>
  <c r="D73" i="46"/>
  <c r="O72" i="46"/>
  <c r="N72" i="46"/>
  <c r="L72" i="46"/>
  <c r="F72" i="46"/>
  <c r="E72" i="46"/>
  <c r="D72" i="46"/>
  <c r="O71" i="46"/>
  <c r="N71" i="46"/>
  <c r="L71" i="46"/>
  <c r="F71" i="46"/>
  <c r="E71" i="46"/>
  <c r="D71" i="46"/>
  <c r="O70" i="46"/>
  <c r="N70" i="46"/>
  <c r="L70" i="46"/>
  <c r="F70" i="46"/>
  <c r="E70" i="46"/>
  <c r="D70" i="46"/>
  <c r="F69" i="46"/>
  <c r="E69" i="46"/>
  <c r="D69" i="46"/>
  <c r="F68" i="46"/>
  <c r="E68" i="46"/>
  <c r="D68" i="46"/>
  <c r="N66" i="46"/>
  <c r="J66" i="46"/>
  <c r="H66" i="46"/>
  <c r="D66" i="46"/>
  <c r="O62" i="46"/>
  <c r="N62" i="46"/>
  <c r="L62" i="46"/>
  <c r="F62" i="46"/>
  <c r="I61" i="46"/>
  <c r="K61" i="46" s="1"/>
  <c r="K62" i="46" s="1"/>
  <c r="H61" i="46"/>
  <c r="E61" i="46"/>
  <c r="E60" i="46"/>
  <c r="D60" i="46"/>
  <c r="E59" i="46"/>
  <c r="D59" i="46"/>
  <c r="E58" i="46"/>
  <c r="D58" i="46"/>
  <c r="E57" i="46"/>
  <c r="D57" i="46"/>
  <c r="E56" i="46"/>
  <c r="D56" i="46"/>
  <c r="E55" i="46"/>
  <c r="D55" i="46"/>
  <c r="O54" i="46"/>
  <c r="N54" i="46"/>
  <c r="L54" i="46"/>
  <c r="F54" i="46"/>
  <c r="E54" i="46"/>
  <c r="D54" i="46"/>
  <c r="O53" i="46"/>
  <c r="P53" i="46" s="1"/>
  <c r="E53" i="46"/>
  <c r="D53" i="46"/>
  <c r="O52" i="46"/>
  <c r="N52" i="46"/>
  <c r="L52" i="46"/>
  <c r="F52" i="46"/>
  <c r="E52" i="46"/>
  <c r="D52" i="46"/>
  <c r="O51" i="46"/>
  <c r="N51" i="46"/>
  <c r="L51" i="46"/>
  <c r="F51" i="46"/>
  <c r="E51" i="46"/>
  <c r="D51" i="46"/>
  <c r="O50" i="46"/>
  <c r="N50" i="46"/>
  <c r="L50" i="46"/>
  <c r="F50" i="46"/>
  <c r="E50" i="46"/>
  <c r="D50" i="46"/>
  <c r="O49" i="46"/>
  <c r="N49" i="46"/>
  <c r="L49" i="46"/>
  <c r="F49" i="46"/>
  <c r="E49" i="46"/>
  <c r="D49" i="46"/>
  <c r="O48" i="46"/>
  <c r="N48" i="46"/>
  <c r="L48" i="46"/>
  <c r="F48" i="46"/>
  <c r="E48" i="46"/>
  <c r="D48" i="46"/>
  <c r="O47" i="46"/>
  <c r="N47" i="46"/>
  <c r="L47" i="46"/>
  <c r="F47" i="46"/>
  <c r="E47" i="46"/>
  <c r="D47" i="46"/>
  <c r="O46" i="46"/>
  <c r="N46" i="46"/>
  <c r="L46" i="46"/>
  <c r="F46" i="46"/>
  <c r="E46" i="46"/>
  <c r="D46" i="46"/>
  <c r="O45" i="46"/>
  <c r="N45" i="46"/>
  <c r="L45" i="46"/>
  <c r="F45" i="46"/>
  <c r="E45" i="46"/>
  <c r="D45" i="46"/>
  <c r="O44" i="46"/>
  <c r="N44" i="46"/>
  <c r="L44" i="46"/>
  <c r="F44" i="46"/>
  <c r="E44" i="46"/>
  <c r="D44" i="46"/>
  <c r="O43" i="46"/>
  <c r="N43" i="46"/>
  <c r="L43" i="46"/>
  <c r="F43" i="46"/>
  <c r="E43" i="46"/>
  <c r="D43" i="46"/>
  <c r="O42" i="46"/>
  <c r="N42" i="46"/>
  <c r="L42" i="46"/>
  <c r="F42" i="46"/>
  <c r="E42" i="46"/>
  <c r="D42" i="46"/>
  <c r="O41" i="46"/>
  <c r="N41" i="46"/>
  <c r="L41" i="46"/>
  <c r="F41" i="46"/>
  <c r="E41" i="46"/>
  <c r="D41" i="46"/>
  <c r="O40" i="46"/>
  <c r="N40" i="46"/>
  <c r="L40" i="46"/>
  <c r="F40" i="46"/>
  <c r="E40" i="46"/>
  <c r="D40" i="46"/>
  <c r="O39" i="46"/>
  <c r="N39" i="46"/>
  <c r="L39" i="46"/>
  <c r="F39" i="46"/>
  <c r="E39" i="46"/>
  <c r="D39" i="46"/>
  <c r="P37" i="46"/>
  <c r="P66" i="46" s="1"/>
  <c r="N37" i="46"/>
  <c r="J37" i="46"/>
  <c r="H37" i="46"/>
  <c r="D37" i="46"/>
  <c r="B37" i="46"/>
  <c r="O33" i="46"/>
  <c r="N33" i="46"/>
  <c r="L33" i="46"/>
  <c r="F33" i="46"/>
  <c r="C32" i="46"/>
  <c r="E32" i="46" s="1"/>
  <c r="B32" i="46"/>
  <c r="O31" i="46"/>
  <c r="N31" i="46"/>
  <c r="L31" i="46"/>
  <c r="F31" i="46"/>
  <c r="E31" i="46"/>
  <c r="D31" i="46"/>
  <c r="O30" i="46"/>
  <c r="N30" i="46"/>
  <c r="L30" i="46"/>
  <c r="F30" i="46"/>
  <c r="E30" i="46"/>
  <c r="D30" i="46"/>
  <c r="O29" i="46"/>
  <c r="N29" i="46"/>
  <c r="L29" i="46"/>
  <c r="F29" i="46"/>
  <c r="E29" i="46"/>
  <c r="D29" i="46"/>
  <c r="O28" i="46"/>
  <c r="N28" i="46"/>
  <c r="L28" i="46"/>
  <c r="F28" i="46"/>
  <c r="E28" i="46"/>
  <c r="D28" i="46"/>
  <c r="L27" i="46"/>
  <c r="F27" i="46"/>
  <c r="E27" i="46"/>
  <c r="D27" i="46"/>
  <c r="L26" i="46"/>
  <c r="F26" i="46"/>
  <c r="E26" i="46"/>
  <c r="D26" i="46"/>
  <c r="E25" i="46"/>
  <c r="D25" i="46"/>
  <c r="E24" i="46"/>
  <c r="D24" i="46"/>
  <c r="O23" i="46"/>
  <c r="N23" i="46"/>
  <c r="L23" i="46"/>
  <c r="F23" i="46"/>
  <c r="E23" i="46"/>
  <c r="D23" i="46"/>
  <c r="O22" i="46"/>
  <c r="N22" i="46"/>
  <c r="L22" i="46"/>
  <c r="F22" i="46"/>
  <c r="E22" i="46"/>
  <c r="D22" i="46"/>
  <c r="O21" i="46"/>
  <c r="N21" i="46"/>
  <c r="L21" i="46"/>
  <c r="F21" i="46"/>
  <c r="E21" i="46"/>
  <c r="D21" i="46"/>
  <c r="O20" i="46"/>
  <c r="N20" i="46"/>
  <c r="L20" i="46"/>
  <c r="F20" i="46"/>
  <c r="E20" i="46"/>
  <c r="D20" i="46"/>
  <c r="O19" i="46"/>
  <c r="N19" i="46"/>
  <c r="L19" i="46"/>
  <c r="F19" i="46"/>
  <c r="E19" i="46"/>
  <c r="D19" i="46"/>
  <c r="O18" i="46"/>
  <c r="N18" i="46"/>
  <c r="L18" i="46"/>
  <c r="F18" i="46"/>
  <c r="E18" i="46"/>
  <c r="D18" i="46"/>
  <c r="O17" i="46"/>
  <c r="N17" i="46"/>
  <c r="L17" i="46"/>
  <c r="F17" i="46"/>
  <c r="E17" i="46"/>
  <c r="D17" i="46"/>
  <c r="O16" i="46"/>
  <c r="N16" i="46"/>
  <c r="L16" i="46"/>
  <c r="F16" i="46"/>
  <c r="E16" i="46"/>
  <c r="D16" i="46"/>
  <c r="O15" i="46"/>
  <c r="N15" i="46"/>
  <c r="L15" i="46"/>
  <c r="F15" i="46"/>
  <c r="E15" i="46"/>
  <c r="D15" i="46"/>
  <c r="O14" i="46"/>
  <c r="N14" i="46"/>
  <c r="L14" i="46"/>
  <c r="F14" i="46"/>
  <c r="E14" i="46"/>
  <c r="D14" i="46"/>
  <c r="O13" i="46"/>
  <c r="N13" i="46"/>
  <c r="L13" i="46"/>
  <c r="F13" i="46"/>
  <c r="E13" i="46"/>
  <c r="D13" i="46"/>
  <c r="O12" i="46"/>
  <c r="N12" i="46"/>
  <c r="L12" i="46"/>
  <c r="F12" i="46"/>
  <c r="E12" i="46"/>
  <c r="D12" i="46"/>
  <c r="O11" i="46"/>
  <c r="N11" i="46"/>
  <c r="L11" i="46"/>
  <c r="F11" i="46"/>
  <c r="E11" i="46"/>
  <c r="D11" i="46"/>
  <c r="O10" i="46"/>
  <c r="N10" i="46"/>
  <c r="L10" i="46"/>
  <c r="F10" i="46"/>
  <c r="E10" i="46"/>
  <c r="D10" i="46"/>
  <c r="O9" i="46"/>
  <c r="N9" i="46"/>
  <c r="L9" i="46"/>
  <c r="F9" i="46"/>
  <c r="E9" i="46"/>
  <c r="D9" i="46"/>
  <c r="O8" i="46"/>
  <c r="N8" i="46"/>
  <c r="L8" i="46"/>
  <c r="F8" i="46"/>
  <c r="E8" i="46"/>
  <c r="D8" i="46"/>
  <c r="O7" i="46"/>
  <c r="N7" i="46"/>
  <c r="L7" i="46"/>
  <c r="F7" i="46"/>
  <c r="E7" i="46"/>
  <c r="D7" i="46"/>
  <c r="C6" i="46"/>
  <c r="B6" i="46"/>
  <c r="N5" i="46"/>
  <c r="J5" i="46"/>
  <c r="H5" i="46"/>
  <c r="D5" i="46"/>
  <c r="I12" i="49" l="1"/>
  <c r="I19" i="49"/>
  <c r="P17" i="49"/>
  <c r="N20" i="49"/>
  <c r="P20" i="49" s="1"/>
  <c r="I7" i="49"/>
  <c r="N21" i="49"/>
  <c r="P21" i="49" s="1"/>
  <c r="I18" i="49"/>
  <c r="T18" i="49"/>
  <c r="T21" i="49"/>
  <c r="L61" i="47"/>
  <c r="N61" i="47"/>
  <c r="F61" i="47"/>
  <c r="O61" i="47"/>
  <c r="T20" i="49"/>
  <c r="D96" i="46"/>
  <c r="H19" i="49"/>
  <c r="O38" i="46"/>
  <c r="K6" i="46"/>
  <c r="K38" i="46"/>
  <c r="K67" i="46"/>
  <c r="E33" i="46"/>
  <c r="N32" i="47"/>
  <c r="E32" i="47"/>
  <c r="E33" i="47" s="1"/>
  <c r="F32" i="47"/>
  <c r="O32" i="47"/>
  <c r="L32" i="47"/>
  <c r="J95" i="47"/>
  <c r="N95" i="47"/>
  <c r="L95" i="47"/>
  <c r="O95" i="47"/>
  <c r="F95" i="48"/>
  <c r="E61" i="47"/>
  <c r="D61" i="47"/>
  <c r="D62" i="47" s="1"/>
  <c r="D96" i="48"/>
  <c r="N19" i="49"/>
  <c r="P19" i="49" s="1"/>
  <c r="S19" i="49"/>
  <c r="T19" i="49" s="1"/>
  <c r="G17" i="49"/>
  <c r="G21" i="49"/>
  <c r="I21" i="49" s="1"/>
  <c r="F17" i="49"/>
  <c r="G20" i="49"/>
  <c r="I20" i="49" s="1"/>
  <c r="E95" i="47"/>
  <c r="E96" i="47" s="1"/>
  <c r="P62" i="46"/>
  <c r="P96" i="47"/>
  <c r="F61" i="46"/>
  <c r="P33" i="46"/>
  <c r="F32" i="46"/>
  <c r="F61" i="48"/>
  <c r="P33" i="48"/>
  <c r="P70" i="46"/>
  <c r="P72" i="46"/>
  <c r="P74" i="46"/>
  <c r="P33" i="47"/>
  <c r="P96" i="46"/>
  <c r="P39" i="48"/>
  <c r="P41" i="48"/>
  <c r="P43" i="48"/>
  <c r="P45" i="48"/>
  <c r="P47" i="48"/>
  <c r="P49" i="48"/>
  <c r="P57" i="48"/>
  <c r="P59" i="48"/>
  <c r="L61" i="48"/>
  <c r="P96" i="48"/>
  <c r="P8" i="48"/>
  <c r="P10" i="48"/>
  <c r="P12" i="48"/>
  <c r="P14" i="48"/>
  <c r="P16" i="48"/>
  <c r="P18" i="48"/>
  <c r="P20" i="48"/>
  <c r="P22" i="48"/>
  <c r="P24" i="48"/>
  <c r="P26" i="48"/>
  <c r="P68" i="48"/>
  <c r="P70" i="48"/>
  <c r="P72" i="48"/>
  <c r="P74" i="48"/>
  <c r="P76" i="48"/>
  <c r="P78" i="48"/>
  <c r="N95" i="48"/>
  <c r="P69" i="48"/>
  <c r="P71" i="48"/>
  <c r="P73" i="48"/>
  <c r="P75" i="48"/>
  <c r="P77" i="48"/>
  <c r="P62" i="48"/>
  <c r="P40" i="48"/>
  <c r="P42" i="48"/>
  <c r="P44" i="48"/>
  <c r="P46" i="48"/>
  <c r="P48" i="48"/>
  <c r="O61" i="48"/>
  <c r="P7" i="48"/>
  <c r="P9" i="48"/>
  <c r="P11" i="48"/>
  <c r="P13" i="48"/>
  <c r="P15" i="48"/>
  <c r="P17" i="48"/>
  <c r="P19" i="48"/>
  <c r="P21" i="48"/>
  <c r="P23" i="48"/>
  <c r="P25" i="48"/>
  <c r="P27" i="48"/>
  <c r="F32" i="48"/>
  <c r="O67" i="48"/>
  <c r="K67" i="48"/>
  <c r="I67" i="48"/>
  <c r="E67" i="48"/>
  <c r="C67" i="48"/>
  <c r="O38" i="48"/>
  <c r="K38" i="48"/>
  <c r="I38" i="48"/>
  <c r="E38" i="48"/>
  <c r="C38" i="48"/>
  <c r="E6" i="48"/>
  <c r="I6" i="48" s="1"/>
  <c r="K6" i="48"/>
  <c r="O6" i="48"/>
  <c r="N67" i="48"/>
  <c r="H67" i="48"/>
  <c r="B67" i="48"/>
  <c r="J67" i="48"/>
  <c r="D67" i="48"/>
  <c r="N38" i="48"/>
  <c r="J38" i="48"/>
  <c r="H38" i="48"/>
  <c r="D38" i="48"/>
  <c r="B38" i="48"/>
  <c r="D6" i="48"/>
  <c r="H6" i="48"/>
  <c r="J6" i="48"/>
  <c r="N6" i="48"/>
  <c r="D33" i="48"/>
  <c r="E32" i="48"/>
  <c r="K32" i="48"/>
  <c r="D61" i="48"/>
  <c r="D62" i="48" s="1"/>
  <c r="J61" i="48"/>
  <c r="J62" i="48" s="1"/>
  <c r="N61" i="48"/>
  <c r="E62" i="48"/>
  <c r="J32" i="48"/>
  <c r="J33" i="48" s="1"/>
  <c r="E95" i="48"/>
  <c r="K95" i="48"/>
  <c r="O95" i="48"/>
  <c r="K61" i="48"/>
  <c r="J95" i="48"/>
  <c r="P69" i="47"/>
  <c r="P71" i="47"/>
  <c r="P75" i="47"/>
  <c r="P68" i="47"/>
  <c r="P70" i="47"/>
  <c r="P72" i="47"/>
  <c r="P74" i="47"/>
  <c r="P76" i="47"/>
  <c r="P62" i="47"/>
  <c r="P39" i="47"/>
  <c r="P41" i="47"/>
  <c r="P7" i="47"/>
  <c r="P9" i="47"/>
  <c r="P11" i="47"/>
  <c r="P13" i="47"/>
  <c r="P16" i="47"/>
  <c r="P18" i="47"/>
  <c r="P20" i="47"/>
  <c r="P22" i="47"/>
  <c r="P24" i="47"/>
  <c r="P40" i="47"/>
  <c r="P42" i="47"/>
  <c r="P8" i="47"/>
  <c r="P10" i="47"/>
  <c r="P12" i="47"/>
  <c r="P14" i="47"/>
  <c r="P15" i="47"/>
  <c r="P17" i="47"/>
  <c r="P19" i="47"/>
  <c r="P21" i="47"/>
  <c r="P23" i="47"/>
  <c r="K67" i="47"/>
  <c r="E67" i="47"/>
  <c r="O38" i="47"/>
  <c r="K38" i="47"/>
  <c r="I38" i="47"/>
  <c r="E38" i="47"/>
  <c r="C38" i="47"/>
  <c r="O67" i="47"/>
  <c r="I67" i="47"/>
  <c r="C67" i="47"/>
  <c r="E6" i="47"/>
  <c r="I6" i="47" s="1"/>
  <c r="K6" i="47"/>
  <c r="O6" i="47"/>
  <c r="N67" i="47"/>
  <c r="J67" i="47"/>
  <c r="H67" i="47"/>
  <c r="D67" i="47"/>
  <c r="B67" i="47"/>
  <c r="N38" i="47"/>
  <c r="J38" i="47"/>
  <c r="H38" i="47"/>
  <c r="D38" i="47"/>
  <c r="B38" i="47"/>
  <c r="D6" i="47"/>
  <c r="H6" i="47"/>
  <c r="J6" i="47"/>
  <c r="N6" i="47"/>
  <c r="K32" i="47"/>
  <c r="D95" i="47"/>
  <c r="D96" i="47" s="1"/>
  <c r="D32" i="47"/>
  <c r="D33" i="47" s="1"/>
  <c r="J32" i="47"/>
  <c r="J33" i="47" s="1"/>
  <c r="J61" i="47"/>
  <c r="J62" i="47" s="1"/>
  <c r="K61" i="47"/>
  <c r="K95" i="47"/>
  <c r="P7" i="46"/>
  <c r="P9" i="46"/>
  <c r="P11" i="46"/>
  <c r="P13" i="46"/>
  <c r="P15" i="46"/>
  <c r="P17" i="46"/>
  <c r="P19" i="46"/>
  <c r="P21" i="46"/>
  <c r="P23" i="46"/>
  <c r="P29" i="46"/>
  <c r="P31" i="46"/>
  <c r="P71" i="46"/>
  <c r="P73" i="46"/>
  <c r="P75" i="46"/>
  <c r="F95" i="46"/>
  <c r="P39" i="46"/>
  <c r="P41" i="46"/>
  <c r="P43" i="46"/>
  <c r="P45" i="46"/>
  <c r="P47" i="46"/>
  <c r="P49" i="46"/>
  <c r="P51" i="46"/>
  <c r="P40" i="46"/>
  <c r="P42" i="46"/>
  <c r="P44" i="46"/>
  <c r="P46" i="46"/>
  <c r="P48" i="46"/>
  <c r="P50" i="46"/>
  <c r="P52" i="46"/>
  <c r="P54" i="46"/>
  <c r="O61" i="46"/>
  <c r="N61" i="46"/>
  <c r="O32" i="46"/>
  <c r="P8" i="46"/>
  <c r="P10" i="46"/>
  <c r="P12" i="46"/>
  <c r="P14" i="46"/>
  <c r="P16" i="46"/>
  <c r="P18" i="46"/>
  <c r="P20" i="46"/>
  <c r="P22" i="46"/>
  <c r="P28" i="46"/>
  <c r="P30" i="46"/>
  <c r="N32" i="46"/>
  <c r="N67" i="46"/>
  <c r="J67" i="46"/>
  <c r="H67" i="46"/>
  <c r="D67" i="46"/>
  <c r="B67" i="46"/>
  <c r="D6" i="46"/>
  <c r="H6" i="46"/>
  <c r="J6" i="46"/>
  <c r="N6" i="46"/>
  <c r="C38" i="46"/>
  <c r="E38" i="46"/>
  <c r="I38" i="46"/>
  <c r="E62" i="46"/>
  <c r="O67" i="46"/>
  <c r="I67" i="46"/>
  <c r="E67" i="46"/>
  <c r="C67" i="46"/>
  <c r="E6" i="46"/>
  <c r="I6" i="46" s="1"/>
  <c r="O6" i="46"/>
  <c r="D32" i="46"/>
  <c r="J32" i="46"/>
  <c r="J33" i="46" s="1"/>
  <c r="L32" i="46"/>
  <c r="B38" i="46"/>
  <c r="D38" i="46"/>
  <c r="H38" i="46"/>
  <c r="J38" i="46"/>
  <c r="N38" i="46"/>
  <c r="E95" i="46"/>
  <c r="O95" i="46"/>
  <c r="D61" i="46"/>
  <c r="J61" i="46"/>
  <c r="J62" i="46" s="1"/>
  <c r="L61" i="46"/>
  <c r="O9" i="34"/>
  <c r="O10" i="34"/>
  <c r="Q8" i="34"/>
  <c r="R8" i="34"/>
  <c r="Q9" i="34"/>
  <c r="R9" i="34"/>
  <c r="Q10" i="34"/>
  <c r="R10" i="34"/>
  <c r="Q11" i="34"/>
  <c r="R11" i="34"/>
  <c r="Q12" i="34"/>
  <c r="R12" i="34"/>
  <c r="Q13" i="34"/>
  <c r="R13" i="34"/>
  <c r="Q14" i="34"/>
  <c r="R14" i="34"/>
  <c r="Q15" i="34"/>
  <c r="R15" i="34"/>
  <c r="Q17" i="34"/>
  <c r="Q18" i="34"/>
  <c r="O13" i="34"/>
  <c r="O14" i="34"/>
  <c r="I11" i="34"/>
  <c r="I12" i="34"/>
  <c r="I15" i="34"/>
  <c r="B37" i="3"/>
  <c r="B66" i="3" s="1"/>
  <c r="O67" i="3"/>
  <c r="N67" i="3"/>
  <c r="K67" i="3"/>
  <c r="J67" i="3"/>
  <c r="I67" i="3"/>
  <c r="H67" i="3"/>
  <c r="E67" i="3"/>
  <c r="D67" i="3"/>
  <c r="O38" i="3"/>
  <c r="N38" i="3"/>
  <c r="I38" i="3"/>
  <c r="H38" i="3"/>
  <c r="E38" i="3"/>
  <c r="D38" i="3"/>
  <c r="M51" i="2"/>
  <c r="O51" i="2"/>
  <c r="P51" i="2"/>
  <c r="M52" i="2"/>
  <c r="O52" i="2"/>
  <c r="P52" i="2"/>
  <c r="M54" i="2"/>
  <c r="O54" i="2"/>
  <c r="P54" i="2"/>
  <c r="M55" i="2"/>
  <c r="O55" i="2"/>
  <c r="P55" i="2"/>
  <c r="M56" i="2"/>
  <c r="O56" i="2"/>
  <c r="P56" i="2"/>
  <c r="M57" i="2"/>
  <c r="O57" i="2"/>
  <c r="P57" i="2"/>
  <c r="M58" i="2"/>
  <c r="O58" i="2"/>
  <c r="P58" i="2"/>
  <c r="J50" i="2"/>
  <c r="I50" i="2"/>
  <c r="G51" i="2"/>
  <c r="G52" i="2"/>
  <c r="G54" i="2"/>
  <c r="G55" i="2"/>
  <c r="G56" i="2"/>
  <c r="G57" i="2"/>
  <c r="G58" i="2"/>
  <c r="G59" i="2"/>
  <c r="J30" i="2"/>
  <c r="I30" i="2"/>
  <c r="D30" i="2"/>
  <c r="C30" i="2"/>
  <c r="M37" i="2"/>
  <c r="M31" i="2"/>
  <c r="M32" i="2"/>
  <c r="O37" i="2"/>
  <c r="P37" i="2"/>
  <c r="O31" i="2"/>
  <c r="P31" i="2"/>
  <c r="O32" i="2"/>
  <c r="P32" i="2"/>
  <c r="G37" i="2"/>
  <c r="G31" i="2"/>
  <c r="G32" i="2"/>
  <c r="M11" i="2"/>
  <c r="M12" i="2"/>
  <c r="M14" i="2"/>
  <c r="M15" i="2"/>
  <c r="M16" i="2"/>
  <c r="M17" i="2"/>
  <c r="M18" i="2"/>
  <c r="M19" i="2"/>
  <c r="J10" i="2"/>
  <c r="I10" i="2"/>
  <c r="O9" i="2"/>
  <c r="P9" i="2"/>
  <c r="O11" i="2"/>
  <c r="P11" i="2"/>
  <c r="O12" i="2"/>
  <c r="P12" i="2"/>
  <c r="O14" i="2"/>
  <c r="P14" i="2"/>
  <c r="O15" i="2"/>
  <c r="P15" i="2"/>
  <c r="O16" i="2"/>
  <c r="P16" i="2"/>
  <c r="O17" i="2"/>
  <c r="P17" i="2"/>
  <c r="O18" i="2"/>
  <c r="P18" i="2"/>
  <c r="O19" i="2"/>
  <c r="P19" i="2"/>
  <c r="G11" i="2"/>
  <c r="G12" i="2"/>
  <c r="G14" i="2"/>
  <c r="G15" i="2"/>
  <c r="G16" i="2"/>
  <c r="G17" i="2"/>
  <c r="G18" i="2"/>
  <c r="G19" i="2"/>
  <c r="Q45" i="2"/>
  <c r="O18" i="34"/>
  <c r="O12" i="34"/>
  <c r="N12" i="34"/>
  <c r="M12" i="34"/>
  <c r="O11" i="34"/>
  <c r="O8" i="34"/>
  <c r="O7" i="34"/>
  <c r="M11" i="34"/>
  <c r="F16" i="34"/>
  <c r="H16" i="34" s="1"/>
  <c r="F17" i="34"/>
  <c r="I18" i="34"/>
  <c r="Q16" i="34"/>
  <c r="I33" i="2"/>
  <c r="J33" i="2"/>
  <c r="C33" i="2"/>
  <c r="D33" i="2"/>
  <c r="J53" i="2"/>
  <c r="I53" i="2"/>
  <c r="J13" i="2"/>
  <c r="I13" i="2"/>
  <c r="D13" i="2"/>
  <c r="C13" i="2"/>
  <c r="C25" i="2"/>
  <c r="P37" i="36"/>
  <c r="P66" i="36" s="1"/>
  <c r="K67" i="36"/>
  <c r="H6" i="36"/>
  <c r="O6" i="3"/>
  <c r="N6" i="3"/>
  <c r="K6" i="3"/>
  <c r="J6" i="3"/>
  <c r="I6" i="3"/>
  <c r="H6" i="3"/>
  <c r="E6" i="3"/>
  <c r="D6" i="3"/>
  <c r="J46" i="2"/>
  <c r="I46" i="2"/>
  <c r="D46" i="2"/>
  <c r="C46" i="2"/>
  <c r="P26" i="2"/>
  <c r="P46" i="2" s="1"/>
  <c r="O26" i="2"/>
  <c r="O46" i="2" s="1"/>
  <c r="L26" i="2"/>
  <c r="K26" i="2"/>
  <c r="J26" i="2"/>
  <c r="I26" i="2"/>
  <c r="F26" i="2"/>
  <c r="E26" i="2"/>
  <c r="D26" i="2"/>
  <c r="C26" i="2"/>
  <c r="P6" i="2"/>
  <c r="O6" i="2"/>
  <c r="L6" i="2"/>
  <c r="J6" i="2"/>
  <c r="I6" i="2"/>
  <c r="F6" i="2"/>
  <c r="E6" i="2"/>
  <c r="K6" i="2" s="1"/>
  <c r="G5" i="34"/>
  <c r="R6" i="34"/>
  <c r="Q6" i="34"/>
  <c r="L81" i="36"/>
  <c r="N81" i="36"/>
  <c r="O81" i="36"/>
  <c r="L82" i="36"/>
  <c r="N82" i="36"/>
  <c r="O82" i="36"/>
  <c r="L83" i="36"/>
  <c r="N83" i="36"/>
  <c r="O83" i="36"/>
  <c r="L86" i="36"/>
  <c r="F81" i="36"/>
  <c r="F82" i="36"/>
  <c r="F83" i="36"/>
  <c r="N82" i="3"/>
  <c r="O82" i="3"/>
  <c r="N83" i="3"/>
  <c r="O83" i="3"/>
  <c r="L82" i="3"/>
  <c r="L83" i="3"/>
  <c r="F82" i="3"/>
  <c r="F83" i="3"/>
  <c r="L59" i="36"/>
  <c r="N59" i="36"/>
  <c r="O59" i="36"/>
  <c r="L60" i="36"/>
  <c r="N60" i="36"/>
  <c r="O60" i="36"/>
  <c r="L29" i="36"/>
  <c r="N29" i="36"/>
  <c r="O29" i="36"/>
  <c r="F29" i="36"/>
  <c r="F59" i="36"/>
  <c r="F79" i="36"/>
  <c r="F80" i="36"/>
  <c r="L79" i="36"/>
  <c r="N79" i="36"/>
  <c r="O79" i="36"/>
  <c r="L80" i="36"/>
  <c r="N80" i="36"/>
  <c r="O80" i="36"/>
  <c r="H95" i="36"/>
  <c r="J95" i="36" s="1"/>
  <c r="I95" i="36"/>
  <c r="K95" i="36" s="1"/>
  <c r="F81" i="3"/>
  <c r="F84" i="3"/>
  <c r="F85" i="3"/>
  <c r="F86" i="3"/>
  <c r="L81" i="3"/>
  <c r="N81" i="3"/>
  <c r="O81" i="3"/>
  <c r="L6" i="34"/>
  <c r="K6" i="34"/>
  <c r="O96" i="36"/>
  <c r="N96" i="36"/>
  <c r="L96" i="36"/>
  <c r="K96" i="36"/>
  <c r="J96" i="36"/>
  <c r="F96" i="36"/>
  <c r="E95" i="36"/>
  <c r="D95" i="36"/>
  <c r="K94" i="36"/>
  <c r="J94" i="36"/>
  <c r="K93" i="36"/>
  <c r="J93" i="36"/>
  <c r="K92" i="36"/>
  <c r="J92" i="36"/>
  <c r="K91" i="36"/>
  <c r="J91" i="36"/>
  <c r="K90" i="36"/>
  <c r="J90" i="36"/>
  <c r="K89" i="36"/>
  <c r="J89" i="36"/>
  <c r="K88" i="36"/>
  <c r="J88" i="36"/>
  <c r="K87" i="36"/>
  <c r="J87" i="36"/>
  <c r="K86" i="36"/>
  <c r="J86" i="36"/>
  <c r="K85" i="36"/>
  <c r="J85" i="36"/>
  <c r="K84" i="36"/>
  <c r="J84" i="36"/>
  <c r="K83" i="36"/>
  <c r="J83" i="36"/>
  <c r="K82" i="36"/>
  <c r="J82" i="36"/>
  <c r="K81" i="36"/>
  <c r="J81" i="36"/>
  <c r="K80" i="36"/>
  <c r="J80" i="36"/>
  <c r="K79" i="36"/>
  <c r="J79" i="36"/>
  <c r="O78" i="36"/>
  <c r="N78" i="36"/>
  <c r="L78" i="36"/>
  <c r="K78" i="36"/>
  <c r="J78" i="36"/>
  <c r="F78" i="36"/>
  <c r="O77" i="36"/>
  <c r="N77" i="36"/>
  <c r="L77" i="36"/>
  <c r="K77" i="36"/>
  <c r="J77" i="36"/>
  <c r="F77" i="36"/>
  <c r="O76" i="36"/>
  <c r="N76" i="36"/>
  <c r="L76" i="36"/>
  <c r="K76" i="36"/>
  <c r="J76" i="36"/>
  <c r="F76" i="36"/>
  <c r="O75" i="36"/>
  <c r="N75" i="36"/>
  <c r="L75" i="36"/>
  <c r="K75" i="36"/>
  <c r="J75" i="36"/>
  <c r="F75" i="36"/>
  <c r="O74" i="36"/>
  <c r="N74" i="36"/>
  <c r="L74" i="36"/>
  <c r="K74" i="36"/>
  <c r="J74" i="36"/>
  <c r="F74" i="36"/>
  <c r="O73" i="36"/>
  <c r="N73" i="36"/>
  <c r="L73" i="36"/>
  <c r="K73" i="36"/>
  <c r="J73" i="36"/>
  <c r="F73" i="36"/>
  <c r="O72" i="36"/>
  <c r="N72" i="36"/>
  <c r="L72" i="36"/>
  <c r="K72" i="36"/>
  <c r="J72" i="36"/>
  <c r="F72" i="36"/>
  <c r="O71" i="36"/>
  <c r="N71" i="36"/>
  <c r="L71" i="36"/>
  <c r="K71" i="36"/>
  <c r="J71" i="36"/>
  <c r="F71" i="36"/>
  <c r="O70" i="36"/>
  <c r="N70" i="36"/>
  <c r="L70" i="36"/>
  <c r="K70" i="36"/>
  <c r="J70" i="36"/>
  <c r="F70" i="36"/>
  <c r="O69" i="36"/>
  <c r="N69" i="36"/>
  <c r="L69" i="36"/>
  <c r="K69" i="36"/>
  <c r="J69" i="36"/>
  <c r="F69" i="36"/>
  <c r="O68" i="36"/>
  <c r="N68" i="36"/>
  <c r="L68" i="36"/>
  <c r="K68" i="36"/>
  <c r="J68" i="36"/>
  <c r="F68" i="36"/>
  <c r="N66" i="36"/>
  <c r="J66" i="36"/>
  <c r="H66" i="36"/>
  <c r="D66" i="36"/>
  <c r="B66" i="36"/>
  <c r="O62" i="36"/>
  <c r="N62" i="36"/>
  <c r="L62" i="36"/>
  <c r="F62" i="36"/>
  <c r="K61" i="36"/>
  <c r="J61" i="36"/>
  <c r="E61" i="36"/>
  <c r="D61" i="36"/>
  <c r="K60" i="36"/>
  <c r="E60" i="36"/>
  <c r="D60" i="36"/>
  <c r="K59" i="36"/>
  <c r="E59" i="36"/>
  <c r="D59" i="36"/>
  <c r="O58" i="36"/>
  <c r="N58" i="36"/>
  <c r="L58" i="36"/>
  <c r="K58" i="36"/>
  <c r="F58" i="36"/>
  <c r="E58" i="36"/>
  <c r="D58" i="36"/>
  <c r="O57" i="36"/>
  <c r="N57" i="36"/>
  <c r="L57" i="36"/>
  <c r="K57" i="36"/>
  <c r="F57" i="36"/>
  <c r="E57" i="36"/>
  <c r="D57" i="36"/>
  <c r="K56" i="36"/>
  <c r="F56" i="36"/>
  <c r="E56" i="36"/>
  <c r="D56" i="36"/>
  <c r="K55" i="36"/>
  <c r="E55" i="36"/>
  <c r="D55" i="36"/>
  <c r="K54" i="36"/>
  <c r="E54" i="36"/>
  <c r="D54" i="36"/>
  <c r="K53" i="36"/>
  <c r="E53" i="36"/>
  <c r="D53" i="36"/>
  <c r="K52" i="36"/>
  <c r="E52" i="36"/>
  <c r="D52" i="36"/>
  <c r="O51" i="36"/>
  <c r="N51" i="36"/>
  <c r="L51" i="36"/>
  <c r="K51" i="36"/>
  <c r="F51" i="36"/>
  <c r="E51" i="36"/>
  <c r="D51" i="36"/>
  <c r="O50" i="36"/>
  <c r="N50" i="36"/>
  <c r="L50" i="36"/>
  <c r="K50" i="36"/>
  <c r="F50" i="36"/>
  <c r="E50" i="36"/>
  <c r="D50" i="36"/>
  <c r="O49" i="36"/>
  <c r="N49" i="36"/>
  <c r="L49" i="36"/>
  <c r="K49" i="36"/>
  <c r="F49" i="36"/>
  <c r="E49" i="36"/>
  <c r="D49" i="36"/>
  <c r="O48" i="36"/>
  <c r="N48" i="36"/>
  <c r="L48" i="36"/>
  <c r="K48" i="36"/>
  <c r="F48" i="36"/>
  <c r="E48" i="36"/>
  <c r="D48" i="36"/>
  <c r="O47" i="36"/>
  <c r="N47" i="36"/>
  <c r="L47" i="36"/>
  <c r="K47" i="36"/>
  <c r="F47" i="36"/>
  <c r="E47" i="36"/>
  <c r="D47" i="36"/>
  <c r="O46" i="36"/>
  <c r="N46" i="36"/>
  <c r="L46" i="36"/>
  <c r="K46" i="36"/>
  <c r="F46" i="36"/>
  <c r="E46" i="36"/>
  <c r="D46" i="36"/>
  <c r="O45" i="36"/>
  <c r="N45" i="36"/>
  <c r="L45" i="36"/>
  <c r="K45" i="36"/>
  <c r="F45" i="36"/>
  <c r="E45" i="36"/>
  <c r="D45" i="36"/>
  <c r="O44" i="36"/>
  <c r="N44" i="36"/>
  <c r="L44" i="36"/>
  <c r="K44" i="36"/>
  <c r="F44" i="36"/>
  <c r="E44" i="36"/>
  <c r="D44" i="36"/>
  <c r="O43" i="36"/>
  <c r="N43" i="36"/>
  <c r="L43" i="36"/>
  <c r="K43" i="36"/>
  <c r="F43" i="36"/>
  <c r="E43" i="36"/>
  <c r="D43" i="36"/>
  <c r="O42" i="36"/>
  <c r="N42" i="36"/>
  <c r="L42" i="36"/>
  <c r="K42" i="36"/>
  <c r="F42" i="36"/>
  <c r="E42" i="36"/>
  <c r="D42" i="36"/>
  <c r="O41" i="36"/>
  <c r="N41" i="36"/>
  <c r="L41" i="36"/>
  <c r="K41" i="36"/>
  <c r="F41" i="36"/>
  <c r="E41" i="36"/>
  <c r="D41" i="36"/>
  <c r="O40" i="36"/>
  <c r="N40" i="36"/>
  <c r="L40" i="36"/>
  <c r="K40" i="36"/>
  <c r="F40" i="36"/>
  <c r="E40" i="36"/>
  <c r="D40" i="36"/>
  <c r="O39" i="36"/>
  <c r="N39" i="36"/>
  <c r="L39" i="36"/>
  <c r="K39" i="36"/>
  <c r="F39" i="36"/>
  <c r="E39" i="36"/>
  <c r="D39" i="36"/>
  <c r="O33" i="36"/>
  <c r="N33" i="36"/>
  <c r="L33" i="36"/>
  <c r="F33" i="36"/>
  <c r="L32" i="36"/>
  <c r="J32" i="36"/>
  <c r="C32" i="36"/>
  <c r="E32" i="36" s="1"/>
  <c r="B32" i="36"/>
  <c r="D32" i="36" s="1"/>
  <c r="O31" i="36"/>
  <c r="N31" i="36"/>
  <c r="L31" i="36"/>
  <c r="K31" i="36"/>
  <c r="J31" i="36"/>
  <c r="F31" i="36"/>
  <c r="E31" i="36"/>
  <c r="D31" i="36"/>
  <c r="O30" i="36"/>
  <c r="N30" i="36"/>
  <c r="L30" i="36"/>
  <c r="K30" i="36"/>
  <c r="J30" i="36"/>
  <c r="F30" i="36"/>
  <c r="E30" i="36"/>
  <c r="D30" i="36"/>
  <c r="K29" i="36"/>
  <c r="J29" i="36"/>
  <c r="E29" i="36"/>
  <c r="D29" i="36"/>
  <c r="O28" i="36"/>
  <c r="N28" i="36"/>
  <c r="L28" i="36"/>
  <c r="K28" i="36"/>
  <c r="J28" i="36"/>
  <c r="F28" i="36"/>
  <c r="E28" i="36"/>
  <c r="D28" i="36"/>
  <c r="O27" i="36"/>
  <c r="N27" i="36"/>
  <c r="L27" i="36"/>
  <c r="K27" i="36"/>
  <c r="J27" i="36"/>
  <c r="F27" i="36"/>
  <c r="E27" i="36"/>
  <c r="D27" i="36"/>
  <c r="O26" i="36"/>
  <c r="N26" i="36"/>
  <c r="L26" i="36"/>
  <c r="K26" i="36"/>
  <c r="J26" i="36"/>
  <c r="F26" i="36"/>
  <c r="E26" i="36"/>
  <c r="D26" i="36"/>
  <c r="O25" i="36"/>
  <c r="N25" i="36"/>
  <c r="L25" i="36"/>
  <c r="K25" i="36"/>
  <c r="J25" i="36"/>
  <c r="F25" i="36"/>
  <c r="E25" i="36"/>
  <c r="D25" i="36"/>
  <c r="O24" i="36"/>
  <c r="N24" i="36"/>
  <c r="L24" i="36"/>
  <c r="K24" i="36"/>
  <c r="J24" i="36"/>
  <c r="F24" i="36"/>
  <c r="E24" i="36"/>
  <c r="D24" i="36"/>
  <c r="O23" i="36"/>
  <c r="N23" i="36"/>
  <c r="L23" i="36"/>
  <c r="K23" i="36"/>
  <c r="J23" i="36"/>
  <c r="F23" i="36"/>
  <c r="E23" i="36"/>
  <c r="D23" i="36"/>
  <c r="O22" i="36"/>
  <c r="N22" i="36"/>
  <c r="L22" i="36"/>
  <c r="K22" i="36"/>
  <c r="J22" i="36"/>
  <c r="F22" i="36"/>
  <c r="E22" i="36"/>
  <c r="D22" i="36"/>
  <c r="O21" i="36"/>
  <c r="N21" i="36"/>
  <c r="L21" i="36"/>
  <c r="K21" i="36"/>
  <c r="J21" i="36"/>
  <c r="F21" i="36"/>
  <c r="E21" i="36"/>
  <c r="D21" i="36"/>
  <c r="O20" i="36"/>
  <c r="N20" i="36"/>
  <c r="L20" i="36"/>
  <c r="K20" i="36"/>
  <c r="J20" i="36"/>
  <c r="F20" i="36"/>
  <c r="E20" i="36"/>
  <c r="D20" i="36"/>
  <c r="O19" i="36"/>
  <c r="N19" i="36"/>
  <c r="L19" i="36"/>
  <c r="K19" i="36"/>
  <c r="J19" i="36"/>
  <c r="F19" i="36"/>
  <c r="E19" i="36"/>
  <c r="D19" i="36"/>
  <c r="O18" i="36"/>
  <c r="N18" i="36"/>
  <c r="L18" i="36"/>
  <c r="K18" i="36"/>
  <c r="J18" i="36"/>
  <c r="F18" i="36"/>
  <c r="E18" i="36"/>
  <c r="D18" i="36"/>
  <c r="O17" i="36"/>
  <c r="N17" i="36"/>
  <c r="L17" i="36"/>
  <c r="K17" i="36"/>
  <c r="J17" i="36"/>
  <c r="F17" i="36"/>
  <c r="E17" i="36"/>
  <c r="D17" i="36"/>
  <c r="O16" i="36"/>
  <c r="N16" i="36"/>
  <c r="L16" i="36"/>
  <c r="K16" i="36"/>
  <c r="J16" i="36"/>
  <c r="F16" i="36"/>
  <c r="E16" i="36"/>
  <c r="D16" i="36"/>
  <c r="O15" i="36"/>
  <c r="N15" i="36"/>
  <c r="L15" i="36"/>
  <c r="K15" i="36"/>
  <c r="J15" i="36"/>
  <c r="F15" i="36"/>
  <c r="E15" i="36"/>
  <c r="D15" i="36"/>
  <c r="O14" i="36"/>
  <c r="N14" i="36"/>
  <c r="L14" i="36"/>
  <c r="K14" i="36"/>
  <c r="J14" i="36"/>
  <c r="F14" i="36"/>
  <c r="E14" i="36"/>
  <c r="D14" i="36"/>
  <c r="O13" i="36"/>
  <c r="N13" i="36"/>
  <c r="L13" i="36"/>
  <c r="K13" i="36"/>
  <c r="J13" i="36"/>
  <c r="F13" i="36"/>
  <c r="E13" i="36"/>
  <c r="D13" i="36"/>
  <c r="O12" i="36"/>
  <c r="N12" i="36"/>
  <c r="L12" i="36"/>
  <c r="K12" i="36"/>
  <c r="J12" i="36"/>
  <c r="F12" i="36"/>
  <c r="E12" i="36"/>
  <c r="D12" i="36"/>
  <c r="O11" i="36"/>
  <c r="N11" i="36"/>
  <c r="L11" i="36"/>
  <c r="K11" i="36"/>
  <c r="J11" i="36"/>
  <c r="F11" i="36"/>
  <c r="E11" i="36"/>
  <c r="D11" i="36"/>
  <c r="O10" i="36"/>
  <c r="N10" i="36"/>
  <c r="L10" i="36"/>
  <c r="K10" i="36"/>
  <c r="J10" i="36"/>
  <c r="F10" i="36"/>
  <c r="E10" i="36"/>
  <c r="D10" i="36"/>
  <c r="O9" i="36"/>
  <c r="N9" i="36"/>
  <c r="L9" i="36"/>
  <c r="K9" i="36"/>
  <c r="J9" i="36"/>
  <c r="F9" i="36"/>
  <c r="E9" i="36"/>
  <c r="D9" i="36"/>
  <c r="O8" i="36"/>
  <c r="N8" i="36"/>
  <c r="L8" i="36"/>
  <c r="K8" i="36"/>
  <c r="J8" i="36"/>
  <c r="F8" i="36"/>
  <c r="E8" i="36"/>
  <c r="D8" i="36"/>
  <c r="O7" i="36"/>
  <c r="N7" i="36"/>
  <c r="L7" i="36"/>
  <c r="K7" i="36"/>
  <c r="J7" i="36"/>
  <c r="F7" i="36"/>
  <c r="E7" i="36"/>
  <c r="D7" i="36"/>
  <c r="N5" i="36"/>
  <c r="J5" i="36"/>
  <c r="H5" i="36"/>
  <c r="D5" i="36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I8" i="34"/>
  <c r="H6" i="34"/>
  <c r="N6" i="34" s="1"/>
  <c r="G6" i="34"/>
  <c r="M6" i="34" s="1"/>
  <c r="Q5" i="34"/>
  <c r="M5" i="34"/>
  <c r="K5" i="34"/>
  <c r="H11" i="34"/>
  <c r="K61" i="3"/>
  <c r="J61" i="3"/>
  <c r="E61" i="3"/>
  <c r="N5" i="3"/>
  <c r="J5" i="3"/>
  <c r="H5" i="3"/>
  <c r="D5" i="3"/>
  <c r="O45" i="2"/>
  <c r="I45" i="2"/>
  <c r="C45" i="2"/>
  <c r="O25" i="2"/>
  <c r="K25" i="2"/>
  <c r="I25" i="2"/>
  <c r="E25" i="2"/>
  <c r="O5" i="2"/>
  <c r="K5" i="2"/>
  <c r="I5" i="2"/>
  <c r="E5" i="2"/>
  <c r="N69" i="3"/>
  <c r="O69" i="3"/>
  <c r="N70" i="3"/>
  <c r="O70" i="3"/>
  <c r="N71" i="3"/>
  <c r="O71" i="3"/>
  <c r="N72" i="3"/>
  <c r="O72" i="3"/>
  <c r="N73" i="3"/>
  <c r="O73" i="3"/>
  <c r="N74" i="3"/>
  <c r="O74" i="3"/>
  <c r="N75" i="3"/>
  <c r="O75" i="3"/>
  <c r="N76" i="3"/>
  <c r="O76" i="3"/>
  <c r="N77" i="3"/>
  <c r="O77" i="3"/>
  <c r="N78" i="3"/>
  <c r="O78" i="3"/>
  <c r="N79" i="3"/>
  <c r="O79" i="3"/>
  <c r="N80" i="3"/>
  <c r="O80" i="3"/>
  <c r="N84" i="3"/>
  <c r="O84" i="3"/>
  <c r="N85" i="3"/>
  <c r="O85" i="3"/>
  <c r="N86" i="3"/>
  <c r="O86" i="3"/>
  <c r="N96" i="3"/>
  <c r="O96" i="3"/>
  <c r="O68" i="3"/>
  <c r="N68" i="3"/>
  <c r="O62" i="3"/>
  <c r="N62" i="3"/>
  <c r="O60" i="3"/>
  <c r="N60" i="3"/>
  <c r="O59" i="3"/>
  <c r="N59" i="3"/>
  <c r="O53" i="3"/>
  <c r="N53" i="3"/>
  <c r="O51" i="3"/>
  <c r="N51" i="3"/>
  <c r="O50" i="3"/>
  <c r="N50" i="3"/>
  <c r="O49" i="3"/>
  <c r="N49" i="3"/>
  <c r="O48" i="3"/>
  <c r="N48" i="3"/>
  <c r="O47" i="3"/>
  <c r="N47" i="3"/>
  <c r="O46" i="3"/>
  <c r="N46" i="3"/>
  <c r="O45" i="3"/>
  <c r="N45" i="3"/>
  <c r="O44" i="3"/>
  <c r="N44" i="3"/>
  <c r="O43" i="3"/>
  <c r="N43" i="3"/>
  <c r="O42" i="3"/>
  <c r="N42" i="3"/>
  <c r="O41" i="3"/>
  <c r="N41" i="3"/>
  <c r="O40" i="3"/>
  <c r="N40" i="3"/>
  <c r="O39" i="3"/>
  <c r="N39" i="3"/>
  <c r="N8" i="3"/>
  <c r="O8" i="3"/>
  <c r="N9" i="3"/>
  <c r="O9" i="3"/>
  <c r="N10" i="3"/>
  <c r="O10" i="3"/>
  <c r="N11" i="3"/>
  <c r="O11" i="3"/>
  <c r="N12" i="3"/>
  <c r="O12" i="3"/>
  <c r="N13" i="3"/>
  <c r="O13" i="3"/>
  <c r="N14" i="3"/>
  <c r="O14" i="3"/>
  <c r="N15" i="3"/>
  <c r="O15" i="3"/>
  <c r="N16" i="3"/>
  <c r="O16" i="3"/>
  <c r="N17" i="3"/>
  <c r="O17" i="3"/>
  <c r="N18" i="3"/>
  <c r="O18" i="3"/>
  <c r="N19" i="3"/>
  <c r="O19" i="3"/>
  <c r="N20" i="3"/>
  <c r="O20" i="3"/>
  <c r="N21" i="3"/>
  <c r="O21" i="3"/>
  <c r="N22" i="3"/>
  <c r="O22" i="3"/>
  <c r="N23" i="3"/>
  <c r="O23" i="3"/>
  <c r="N24" i="3"/>
  <c r="O24" i="3"/>
  <c r="N25" i="3"/>
  <c r="O25" i="3"/>
  <c r="N26" i="3"/>
  <c r="O26" i="3"/>
  <c r="N27" i="3"/>
  <c r="O27" i="3"/>
  <c r="N28" i="3"/>
  <c r="O28" i="3"/>
  <c r="N29" i="3"/>
  <c r="O29" i="3"/>
  <c r="N30" i="3"/>
  <c r="O30" i="3"/>
  <c r="N31" i="3"/>
  <c r="O31" i="3"/>
  <c r="N33" i="3"/>
  <c r="O33" i="3"/>
  <c r="O7" i="3"/>
  <c r="N7" i="3"/>
  <c r="P59" i="2"/>
  <c r="O59" i="2"/>
  <c r="P49" i="2"/>
  <c r="O49" i="2"/>
  <c r="P48" i="2"/>
  <c r="O48" i="2"/>
  <c r="P39" i="2"/>
  <c r="O39" i="2"/>
  <c r="P38" i="2"/>
  <c r="O38" i="2"/>
  <c r="P36" i="2"/>
  <c r="O36" i="2"/>
  <c r="P35" i="2"/>
  <c r="O35" i="2"/>
  <c r="P34" i="2"/>
  <c r="O34" i="2"/>
  <c r="P29" i="2"/>
  <c r="O29" i="2"/>
  <c r="P28" i="2"/>
  <c r="O28" i="2"/>
  <c r="P8" i="2"/>
  <c r="O8" i="2"/>
  <c r="M49" i="2"/>
  <c r="M59" i="2"/>
  <c r="M48" i="2"/>
  <c r="G49" i="2"/>
  <c r="G48" i="2"/>
  <c r="G29" i="2"/>
  <c r="G34" i="2"/>
  <c r="G35" i="2"/>
  <c r="G36" i="2"/>
  <c r="G38" i="2"/>
  <c r="G39" i="2"/>
  <c r="G28" i="2"/>
  <c r="J69" i="3"/>
  <c r="K69" i="3"/>
  <c r="L69" i="3"/>
  <c r="J70" i="3"/>
  <c r="K70" i="3"/>
  <c r="L70" i="3"/>
  <c r="J71" i="3"/>
  <c r="K71" i="3"/>
  <c r="L71" i="3"/>
  <c r="J72" i="3"/>
  <c r="K72" i="3"/>
  <c r="L72" i="3"/>
  <c r="J73" i="3"/>
  <c r="K73" i="3"/>
  <c r="L73" i="3"/>
  <c r="J74" i="3"/>
  <c r="K74" i="3"/>
  <c r="L74" i="3"/>
  <c r="J75" i="3"/>
  <c r="K75" i="3"/>
  <c r="L75" i="3"/>
  <c r="J76" i="3"/>
  <c r="K76" i="3"/>
  <c r="L76" i="3"/>
  <c r="J77" i="3"/>
  <c r="K77" i="3"/>
  <c r="L77" i="3"/>
  <c r="J78" i="3"/>
  <c r="K78" i="3"/>
  <c r="L78" i="3"/>
  <c r="J79" i="3"/>
  <c r="K79" i="3"/>
  <c r="L79" i="3"/>
  <c r="J80" i="3"/>
  <c r="K80" i="3"/>
  <c r="L80" i="3"/>
  <c r="J81" i="3"/>
  <c r="K81" i="3"/>
  <c r="J82" i="3"/>
  <c r="K82" i="3"/>
  <c r="J83" i="3"/>
  <c r="K83" i="3"/>
  <c r="J84" i="3"/>
  <c r="K84" i="3"/>
  <c r="L84" i="3"/>
  <c r="J85" i="3"/>
  <c r="K85" i="3"/>
  <c r="L85" i="3"/>
  <c r="J86" i="3"/>
  <c r="K86" i="3"/>
  <c r="L86" i="3"/>
  <c r="J87" i="3"/>
  <c r="K87" i="3"/>
  <c r="J88" i="3"/>
  <c r="K88" i="3"/>
  <c r="J89" i="3"/>
  <c r="K89" i="3"/>
  <c r="J90" i="3"/>
  <c r="K90" i="3"/>
  <c r="J91" i="3"/>
  <c r="K91" i="3"/>
  <c r="J92" i="3"/>
  <c r="K92" i="3"/>
  <c r="J93" i="3"/>
  <c r="K93" i="3"/>
  <c r="J94" i="3"/>
  <c r="K94" i="3"/>
  <c r="J96" i="3"/>
  <c r="K96" i="3"/>
  <c r="L96" i="3"/>
  <c r="K68" i="3"/>
  <c r="J68" i="3"/>
  <c r="L68" i="3"/>
  <c r="D69" i="3"/>
  <c r="E69" i="3"/>
  <c r="F69" i="3"/>
  <c r="D70" i="3"/>
  <c r="E70" i="3"/>
  <c r="F70" i="3"/>
  <c r="D71" i="3"/>
  <c r="E71" i="3"/>
  <c r="F71" i="3"/>
  <c r="D72" i="3"/>
  <c r="E72" i="3"/>
  <c r="F72" i="3"/>
  <c r="D73" i="3"/>
  <c r="E73" i="3"/>
  <c r="F73" i="3"/>
  <c r="D74" i="3"/>
  <c r="E74" i="3"/>
  <c r="F74" i="3"/>
  <c r="D75" i="3"/>
  <c r="E75" i="3"/>
  <c r="F75" i="3"/>
  <c r="D76" i="3"/>
  <c r="E76" i="3"/>
  <c r="F76" i="3"/>
  <c r="D77" i="3"/>
  <c r="E77" i="3"/>
  <c r="F77" i="3"/>
  <c r="D78" i="3"/>
  <c r="E78" i="3"/>
  <c r="F78" i="3"/>
  <c r="D79" i="3"/>
  <c r="E79" i="3"/>
  <c r="F79" i="3"/>
  <c r="D80" i="3"/>
  <c r="E80" i="3"/>
  <c r="F80" i="3"/>
  <c r="D81" i="3"/>
  <c r="E81" i="3"/>
  <c r="D82" i="3"/>
  <c r="E82" i="3"/>
  <c r="D83" i="3"/>
  <c r="E83" i="3"/>
  <c r="D84" i="3"/>
  <c r="E84" i="3"/>
  <c r="D85" i="3"/>
  <c r="E85" i="3"/>
  <c r="D86" i="3"/>
  <c r="E86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F96" i="3"/>
  <c r="F68" i="3"/>
  <c r="E68" i="3"/>
  <c r="D68" i="3"/>
  <c r="I95" i="3"/>
  <c r="K95" i="3" s="1"/>
  <c r="H95" i="3"/>
  <c r="J95" i="3" s="1"/>
  <c r="E95" i="3"/>
  <c r="D95" i="3"/>
  <c r="J40" i="3"/>
  <c r="K40" i="3"/>
  <c r="L40" i="3"/>
  <c r="J41" i="3"/>
  <c r="K41" i="3"/>
  <c r="L41" i="3"/>
  <c r="J42" i="3"/>
  <c r="K42" i="3"/>
  <c r="L42" i="3"/>
  <c r="J43" i="3"/>
  <c r="K43" i="3"/>
  <c r="L43" i="3"/>
  <c r="J44" i="3"/>
  <c r="K44" i="3"/>
  <c r="L44" i="3"/>
  <c r="J45" i="3"/>
  <c r="K45" i="3"/>
  <c r="L45" i="3"/>
  <c r="J46" i="3"/>
  <c r="K46" i="3"/>
  <c r="L46" i="3"/>
  <c r="J47" i="3"/>
  <c r="K47" i="3"/>
  <c r="L47" i="3"/>
  <c r="J48" i="3"/>
  <c r="K48" i="3"/>
  <c r="L48" i="3"/>
  <c r="J49" i="3"/>
  <c r="K49" i="3"/>
  <c r="L49" i="3"/>
  <c r="J50" i="3"/>
  <c r="K50" i="3"/>
  <c r="L50" i="3"/>
  <c r="J51" i="3"/>
  <c r="K51" i="3"/>
  <c r="L51" i="3"/>
  <c r="J52" i="3"/>
  <c r="K52" i="3"/>
  <c r="J53" i="3"/>
  <c r="K53" i="3"/>
  <c r="L53" i="3"/>
  <c r="J54" i="3"/>
  <c r="K54" i="3"/>
  <c r="J55" i="3"/>
  <c r="K55" i="3"/>
  <c r="J56" i="3"/>
  <c r="K56" i="3"/>
  <c r="J57" i="3"/>
  <c r="K57" i="3"/>
  <c r="J58" i="3"/>
  <c r="K58" i="3"/>
  <c r="J59" i="3"/>
  <c r="K59" i="3"/>
  <c r="L59" i="3"/>
  <c r="J60" i="3"/>
  <c r="K60" i="3"/>
  <c r="L60" i="3"/>
  <c r="K62" i="3"/>
  <c r="L62" i="3"/>
  <c r="L39" i="3"/>
  <c r="K39" i="3"/>
  <c r="J39" i="3"/>
  <c r="F40" i="3"/>
  <c r="F41" i="3"/>
  <c r="F42" i="3"/>
  <c r="F43" i="3"/>
  <c r="F44" i="3"/>
  <c r="F45" i="3"/>
  <c r="F46" i="3"/>
  <c r="F47" i="3"/>
  <c r="F48" i="3"/>
  <c r="F49" i="3"/>
  <c r="F50" i="3"/>
  <c r="F51" i="3"/>
  <c r="F53" i="3"/>
  <c r="F58" i="3"/>
  <c r="F59" i="3"/>
  <c r="F60" i="3"/>
  <c r="F62" i="3"/>
  <c r="F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E39" i="3"/>
  <c r="D39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3" i="3"/>
  <c r="L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7" i="3"/>
  <c r="I32" i="3"/>
  <c r="K32" i="3" s="1"/>
  <c r="H32" i="3"/>
  <c r="J32" i="3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3" i="3"/>
  <c r="F7" i="3"/>
  <c r="C32" i="3"/>
  <c r="E32" i="3" s="1"/>
  <c r="B32" i="3"/>
  <c r="D32" i="3" s="1"/>
  <c r="M29" i="2"/>
  <c r="M34" i="2"/>
  <c r="M35" i="2"/>
  <c r="M36" i="2"/>
  <c r="M38" i="2"/>
  <c r="M39" i="2"/>
  <c r="M28" i="2"/>
  <c r="M9" i="2"/>
  <c r="M8" i="2"/>
  <c r="G9" i="2"/>
  <c r="G8" i="2"/>
  <c r="N7" i="34"/>
  <c r="N11" i="34"/>
  <c r="O15" i="34"/>
  <c r="M7" i="34"/>
  <c r="R7" i="34"/>
  <c r="H7" i="34"/>
  <c r="I7" i="34"/>
  <c r="Q7" i="34"/>
  <c r="D6" i="36"/>
  <c r="D38" i="36"/>
  <c r="B67" i="36"/>
  <c r="N67" i="36"/>
  <c r="G7" i="34"/>
  <c r="G11" i="34"/>
  <c r="J20" i="2" l="1"/>
  <c r="I20" i="2"/>
  <c r="P32" i="47"/>
  <c r="P61" i="47"/>
  <c r="P50" i="2"/>
  <c r="O10" i="2"/>
  <c r="O30" i="2"/>
  <c r="C20" i="2"/>
  <c r="O6" i="36"/>
  <c r="C38" i="36"/>
  <c r="O67" i="36"/>
  <c r="L46" i="2"/>
  <c r="F46" i="2"/>
  <c r="K45" i="2"/>
  <c r="E45" i="2"/>
  <c r="E46" i="2"/>
  <c r="K46" i="2"/>
  <c r="P95" i="47"/>
  <c r="P13" i="2"/>
  <c r="D20" i="2"/>
  <c r="E62" i="47"/>
  <c r="P61" i="48"/>
  <c r="O38" i="36"/>
  <c r="C67" i="36"/>
  <c r="H67" i="36"/>
  <c r="J38" i="36"/>
  <c r="N6" i="36"/>
  <c r="I40" i="2"/>
  <c r="P61" i="46"/>
  <c r="C40" i="2"/>
  <c r="K62" i="47"/>
  <c r="I17" i="34"/>
  <c r="H17" i="34"/>
  <c r="E6" i="36"/>
  <c r="I6" i="36" s="1"/>
  <c r="I38" i="36"/>
  <c r="I67" i="36"/>
  <c r="J67" i="36"/>
  <c r="D67" i="36"/>
  <c r="N38" i="36"/>
  <c r="H38" i="36"/>
  <c r="B38" i="36"/>
  <c r="J6" i="36"/>
  <c r="K6" i="36"/>
  <c r="E38" i="36"/>
  <c r="K38" i="36"/>
  <c r="E67" i="36"/>
  <c r="I60" i="2"/>
  <c r="M15" i="34"/>
  <c r="O16" i="34"/>
  <c r="G33" i="2"/>
  <c r="R18" i="34"/>
  <c r="S18" i="34" s="1"/>
  <c r="Q15" i="2"/>
  <c r="J62" i="36"/>
  <c r="F61" i="36"/>
  <c r="L61" i="3"/>
  <c r="P41" i="3"/>
  <c r="P43" i="3"/>
  <c r="P44" i="3"/>
  <c r="P45" i="3"/>
  <c r="P46" i="3"/>
  <c r="P47" i="3"/>
  <c r="P48" i="3"/>
  <c r="P50" i="3"/>
  <c r="P51" i="3"/>
  <c r="P53" i="3"/>
  <c r="P59" i="3"/>
  <c r="I17" i="49"/>
  <c r="M30" i="2"/>
  <c r="N95" i="3"/>
  <c r="S7" i="34"/>
  <c r="S9" i="34"/>
  <c r="S8" i="34"/>
  <c r="P40" i="36"/>
  <c r="P42" i="36"/>
  <c r="P44" i="36"/>
  <c r="P50" i="36"/>
  <c r="E96" i="3"/>
  <c r="P70" i="3"/>
  <c r="P11" i="36"/>
  <c r="P15" i="36"/>
  <c r="O95" i="3"/>
  <c r="P60" i="3"/>
  <c r="F61" i="3"/>
  <c r="M53" i="2"/>
  <c r="Q32" i="2"/>
  <c r="Q31" i="2"/>
  <c r="G30" i="2"/>
  <c r="P76" i="36"/>
  <c r="P46" i="36"/>
  <c r="P27" i="36"/>
  <c r="P28" i="36"/>
  <c r="P30" i="36"/>
  <c r="P96" i="3"/>
  <c r="P68" i="3"/>
  <c r="P84" i="3"/>
  <c r="P77" i="3"/>
  <c r="P75" i="3"/>
  <c r="P73" i="3"/>
  <c r="P21" i="3"/>
  <c r="D61" i="3"/>
  <c r="S13" i="34"/>
  <c r="R17" i="34"/>
  <c r="S17" i="34" s="1"/>
  <c r="Q59" i="2"/>
  <c r="Q17" i="2"/>
  <c r="Q11" i="2"/>
  <c r="Q9" i="2"/>
  <c r="P96" i="36"/>
  <c r="L95" i="36"/>
  <c r="K62" i="36"/>
  <c r="P60" i="36"/>
  <c r="P31" i="36"/>
  <c r="P62" i="3"/>
  <c r="P30" i="3"/>
  <c r="P28" i="3"/>
  <c r="P26" i="3"/>
  <c r="P25" i="3"/>
  <c r="P23" i="3"/>
  <c r="P20" i="3"/>
  <c r="P18" i="3"/>
  <c r="P17" i="3"/>
  <c r="P16" i="3"/>
  <c r="P15" i="3"/>
  <c r="P14" i="3"/>
  <c r="P13" i="3"/>
  <c r="P11" i="3"/>
  <c r="Q58" i="2"/>
  <c r="O33" i="2"/>
  <c r="M10" i="2"/>
  <c r="P95" i="48"/>
  <c r="N95" i="36"/>
  <c r="P82" i="36"/>
  <c r="P72" i="36"/>
  <c r="P59" i="36"/>
  <c r="Q48" i="2"/>
  <c r="P30" i="2"/>
  <c r="Q16" i="2"/>
  <c r="P68" i="36"/>
  <c r="P70" i="36"/>
  <c r="P71" i="36"/>
  <c r="P74" i="36"/>
  <c r="P75" i="36"/>
  <c r="P77" i="36"/>
  <c r="P80" i="36"/>
  <c r="P79" i="36"/>
  <c r="P83" i="36"/>
  <c r="P81" i="36"/>
  <c r="P41" i="36"/>
  <c r="P7" i="36"/>
  <c r="P13" i="36"/>
  <c r="P14" i="36"/>
  <c r="P16" i="36"/>
  <c r="P17" i="36"/>
  <c r="P19" i="36"/>
  <c r="P20" i="36"/>
  <c r="P81" i="3"/>
  <c r="N61" i="3"/>
  <c r="O61" i="3"/>
  <c r="K33" i="3"/>
  <c r="P33" i="3"/>
  <c r="L32" i="3"/>
  <c r="P12" i="3"/>
  <c r="Q55" i="2"/>
  <c r="M33" i="2"/>
  <c r="D40" i="2"/>
  <c r="Q8" i="2"/>
  <c r="G50" i="2"/>
  <c r="M50" i="2"/>
  <c r="Q52" i="2"/>
  <c r="Q51" i="2"/>
  <c r="J60" i="2"/>
  <c r="O50" i="2"/>
  <c r="Q34" i="2"/>
  <c r="Q28" i="2"/>
  <c r="Q29" i="2"/>
  <c r="G10" i="2"/>
  <c r="Q57" i="2"/>
  <c r="Q56" i="2"/>
  <c r="Q54" i="2"/>
  <c r="Q49" i="2"/>
  <c r="P33" i="2"/>
  <c r="Q39" i="2"/>
  <c r="J40" i="2"/>
  <c r="M13" i="2"/>
  <c r="O13" i="2"/>
  <c r="Q12" i="2"/>
  <c r="P78" i="36"/>
  <c r="P29" i="36"/>
  <c r="P7" i="3"/>
  <c r="O32" i="3"/>
  <c r="J33" i="3"/>
  <c r="E33" i="3"/>
  <c r="F32" i="3"/>
  <c r="S12" i="34"/>
  <c r="S11" i="34"/>
  <c r="S15" i="34"/>
  <c r="Q37" i="2"/>
  <c r="Q19" i="2"/>
  <c r="Q18" i="2"/>
  <c r="O17" i="34"/>
  <c r="N15" i="34"/>
  <c r="R16" i="34"/>
  <c r="S16" i="34" s="1"/>
  <c r="S10" i="34"/>
  <c r="H15" i="34"/>
  <c r="S14" i="34"/>
  <c r="I16" i="34"/>
  <c r="Q36" i="2"/>
  <c r="P32" i="46"/>
  <c r="P69" i="36"/>
  <c r="P45" i="36"/>
  <c r="P47" i="36"/>
  <c r="P48" i="36"/>
  <c r="P49" i="36"/>
  <c r="P51" i="36"/>
  <c r="P43" i="36"/>
  <c r="K32" i="36"/>
  <c r="K33" i="36" s="1"/>
  <c r="P33" i="36"/>
  <c r="E33" i="36"/>
  <c r="P18" i="36"/>
  <c r="P21" i="36"/>
  <c r="P25" i="36"/>
  <c r="P26" i="36"/>
  <c r="E96" i="48"/>
  <c r="O95" i="36"/>
  <c r="F95" i="36"/>
  <c r="D96" i="36"/>
  <c r="P73" i="36"/>
  <c r="E96" i="36"/>
  <c r="L61" i="36"/>
  <c r="P62" i="36"/>
  <c r="P39" i="36"/>
  <c r="P57" i="36"/>
  <c r="P58" i="36"/>
  <c r="D62" i="36"/>
  <c r="E62" i="36"/>
  <c r="O61" i="36"/>
  <c r="N61" i="36"/>
  <c r="O32" i="36"/>
  <c r="D33" i="36"/>
  <c r="J33" i="36"/>
  <c r="P8" i="36"/>
  <c r="P9" i="36"/>
  <c r="P10" i="36"/>
  <c r="P12" i="36"/>
  <c r="P22" i="36"/>
  <c r="P23" i="36"/>
  <c r="P24" i="36"/>
  <c r="N32" i="36"/>
  <c r="F32" i="36"/>
  <c r="L95" i="3"/>
  <c r="P79" i="3"/>
  <c r="P78" i="3"/>
  <c r="P69" i="3"/>
  <c r="P82" i="3"/>
  <c r="F95" i="3"/>
  <c r="D96" i="3"/>
  <c r="P85" i="3"/>
  <c r="P80" i="3"/>
  <c r="P76" i="3"/>
  <c r="P74" i="3"/>
  <c r="P72" i="3"/>
  <c r="P71" i="3"/>
  <c r="P83" i="3"/>
  <c r="P40" i="3"/>
  <c r="P42" i="3"/>
  <c r="P8" i="3"/>
  <c r="P27" i="3"/>
  <c r="P24" i="3"/>
  <c r="P10" i="3"/>
  <c r="P86" i="3"/>
  <c r="P39" i="3"/>
  <c r="P49" i="3"/>
  <c r="E62" i="3"/>
  <c r="P9" i="3"/>
  <c r="P31" i="3"/>
  <c r="P29" i="3"/>
  <c r="P22" i="3"/>
  <c r="P19" i="3"/>
  <c r="D33" i="3"/>
  <c r="N32" i="3"/>
  <c r="H37" i="3"/>
  <c r="J37" i="3" s="1"/>
  <c r="Q38" i="2"/>
  <c r="P10" i="2"/>
  <c r="G15" i="34"/>
  <c r="N66" i="3"/>
  <c r="H66" i="3"/>
  <c r="J66" i="3"/>
  <c r="D66" i="3"/>
  <c r="D37" i="3"/>
  <c r="N37" i="3"/>
  <c r="Q35" i="2"/>
  <c r="Q14" i="2"/>
  <c r="G13" i="2"/>
  <c r="K62" i="48"/>
  <c r="K33" i="48"/>
  <c r="E33" i="48"/>
  <c r="K33" i="47"/>
  <c r="E96" i="46"/>
  <c r="D62" i="46"/>
  <c r="D33" i="46"/>
  <c r="Q30" i="2" l="1"/>
  <c r="Q10" i="2"/>
  <c r="K51" i="2"/>
  <c r="K47" i="2"/>
  <c r="L54" i="2"/>
  <c r="L47" i="2"/>
  <c r="L37" i="2"/>
  <c r="L27" i="2"/>
  <c r="K28" i="2"/>
  <c r="K27" i="2"/>
  <c r="E37" i="2"/>
  <c r="E27" i="2"/>
  <c r="F30" i="2"/>
  <c r="F27" i="2"/>
  <c r="L17" i="2"/>
  <c r="L7" i="2"/>
  <c r="K17" i="2"/>
  <c r="K7" i="2"/>
  <c r="E11" i="2"/>
  <c r="E7" i="2"/>
  <c r="F17" i="2"/>
  <c r="F7" i="2"/>
  <c r="Q50" i="2"/>
  <c r="Q13" i="2"/>
  <c r="P32" i="36"/>
  <c r="K38" i="2"/>
  <c r="K33" i="2"/>
  <c r="K35" i="2"/>
  <c r="K29" i="2"/>
  <c r="K31" i="2"/>
  <c r="K30" i="2"/>
  <c r="K39" i="2"/>
  <c r="K34" i="2"/>
  <c r="K36" i="2"/>
  <c r="K37" i="2"/>
  <c r="K32" i="2"/>
  <c r="E40" i="2"/>
  <c r="E35" i="2"/>
  <c r="E39" i="2"/>
  <c r="E33" i="2"/>
  <c r="E29" i="2"/>
  <c r="E28" i="2"/>
  <c r="E34" i="2"/>
  <c r="O40" i="2"/>
  <c r="E36" i="2"/>
  <c r="E30" i="2"/>
  <c r="E38" i="2"/>
  <c r="E32" i="2"/>
  <c r="E31" i="2"/>
  <c r="K50" i="2"/>
  <c r="K59" i="2"/>
  <c r="K57" i="2"/>
  <c r="K53" i="2"/>
  <c r="K49" i="2"/>
  <c r="K48" i="2"/>
  <c r="K54" i="2"/>
  <c r="Q33" i="2"/>
  <c r="L29" i="2"/>
  <c r="K58" i="2"/>
  <c r="K55" i="2"/>
  <c r="K52" i="2"/>
  <c r="K56" i="2"/>
  <c r="P61" i="3"/>
  <c r="L8" i="2"/>
  <c r="D62" i="3"/>
  <c r="L59" i="2"/>
  <c r="L28" i="2"/>
  <c r="K14" i="2"/>
  <c r="K9" i="2"/>
  <c r="L16" i="2"/>
  <c r="K8" i="2"/>
  <c r="E15" i="2"/>
  <c r="E18" i="2"/>
  <c r="L33" i="2"/>
  <c r="M40" i="2"/>
  <c r="L9" i="2"/>
  <c r="K13" i="2"/>
  <c r="K18" i="2"/>
  <c r="K19" i="2"/>
  <c r="F8" i="2"/>
  <c r="E8" i="2"/>
  <c r="P95" i="3"/>
  <c r="F38" i="2"/>
  <c r="L11" i="2"/>
  <c r="L12" i="2"/>
  <c r="L18" i="2"/>
  <c r="K10" i="2"/>
  <c r="K12" i="2"/>
  <c r="K16" i="2"/>
  <c r="K15" i="2"/>
  <c r="M20" i="2"/>
  <c r="K11" i="2"/>
  <c r="P32" i="3"/>
  <c r="L36" i="2"/>
  <c r="L38" i="2"/>
  <c r="L34" i="2"/>
  <c r="L39" i="2"/>
  <c r="L32" i="2"/>
  <c r="L31" i="2"/>
  <c r="F39" i="2"/>
  <c r="P40" i="2"/>
  <c r="F37" i="2"/>
  <c r="F35" i="2"/>
  <c r="L13" i="2"/>
  <c r="L10" i="2"/>
  <c r="L19" i="2"/>
  <c r="F14" i="2"/>
  <c r="L15" i="2"/>
  <c r="L14" i="2"/>
  <c r="F18" i="2"/>
  <c r="P20" i="2"/>
  <c r="F13" i="2"/>
  <c r="F19" i="2"/>
  <c r="F12" i="2"/>
  <c r="F15" i="2"/>
  <c r="F9" i="2"/>
  <c r="F16" i="2"/>
  <c r="P95" i="36"/>
  <c r="L52" i="2"/>
  <c r="F36" i="2"/>
  <c r="F28" i="2"/>
  <c r="F40" i="2"/>
  <c r="F34" i="2"/>
  <c r="G40" i="2"/>
  <c r="F29" i="2"/>
  <c r="F33" i="2"/>
  <c r="F31" i="2"/>
  <c r="F32" i="2"/>
  <c r="E16" i="2"/>
  <c r="E19" i="2"/>
  <c r="E14" i="2"/>
  <c r="E12" i="2"/>
  <c r="F11" i="2"/>
  <c r="F10" i="2"/>
  <c r="L58" i="2"/>
  <c r="L51" i="2"/>
  <c r="L55" i="2"/>
  <c r="L57" i="2"/>
  <c r="L50" i="2"/>
  <c r="L49" i="2"/>
  <c r="M60" i="2"/>
  <c r="L56" i="2"/>
  <c r="L48" i="2"/>
  <c r="L53" i="2"/>
  <c r="L35" i="2"/>
  <c r="G20" i="2"/>
  <c r="E10" i="2"/>
  <c r="E17" i="2"/>
  <c r="E9" i="2"/>
  <c r="E13" i="2"/>
  <c r="O20" i="2"/>
  <c r="L30" i="2"/>
  <c r="P61" i="36"/>
  <c r="Q40" i="2" l="1"/>
  <c r="K40" i="2"/>
  <c r="K60" i="2"/>
  <c r="K20" i="2"/>
  <c r="Q20" i="2"/>
  <c r="F20" i="2"/>
  <c r="L20" i="2"/>
  <c r="L60" i="2"/>
  <c r="L40" i="2"/>
  <c r="E20" i="2"/>
  <c r="L95" i="46" l="1"/>
  <c r="J95" i="46"/>
  <c r="N95" i="46"/>
  <c r="P95" i="46" s="1"/>
  <c r="D60" i="2"/>
  <c r="C60" i="2"/>
  <c r="E50" i="2" l="1"/>
  <c r="E47" i="2"/>
  <c r="F53" i="2"/>
  <c r="F47" i="2"/>
  <c r="G53" i="2"/>
  <c r="E53" i="2"/>
  <c r="F54" i="2"/>
  <c r="F51" i="2"/>
  <c r="F50" i="2"/>
  <c r="G60" i="2"/>
  <c r="E58" i="2"/>
  <c r="E51" i="2"/>
  <c r="O60" i="2"/>
  <c r="E48" i="2"/>
  <c r="P60" i="2"/>
  <c r="F48" i="2"/>
  <c r="P53" i="2"/>
  <c r="F57" i="2"/>
  <c r="F58" i="2"/>
  <c r="F55" i="2"/>
  <c r="F56" i="2"/>
  <c r="F59" i="2"/>
  <c r="E55" i="2"/>
  <c r="E54" i="2"/>
  <c r="E56" i="2"/>
  <c r="E52" i="2"/>
  <c r="E59" i="2"/>
  <c r="E49" i="2"/>
  <c r="O53" i="2"/>
  <c r="F52" i="2"/>
  <c r="F49" i="2"/>
  <c r="E57" i="2"/>
  <c r="Q60" i="2" l="1"/>
  <c r="F60" i="2"/>
  <c r="E60" i="2"/>
  <c r="Q53" i="2"/>
</calcChain>
</file>

<file path=xl/sharedStrings.xml><?xml version="1.0" encoding="utf-8"?>
<sst xmlns="http://schemas.openxmlformats.org/spreadsheetml/2006/main" count="2030" uniqueCount="243">
  <si>
    <t>D</t>
  </si>
  <si>
    <t>HL</t>
  </si>
  <si>
    <t>Intra UE</t>
  </si>
  <si>
    <t>Intra + Extra UE</t>
  </si>
  <si>
    <t>Vinho com DO</t>
  </si>
  <si>
    <t>Vinho com IG</t>
  </si>
  <si>
    <t>Vinho</t>
  </si>
  <si>
    <t>Porto</t>
  </si>
  <si>
    <t>Madeira</t>
  </si>
  <si>
    <t>Outros</t>
  </si>
  <si>
    <t>Vinhos Espumantes e Espumosos</t>
  </si>
  <si>
    <t>Outros Vinhos e Mostos</t>
  </si>
  <si>
    <t>Total</t>
  </si>
  <si>
    <t>Estrutura (%)</t>
  </si>
  <si>
    <t>Estrutura</t>
  </si>
  <si>
    <t>Extra UE</t>
  </si>
  <si>
    <t>Destino</t>
  </si>
  <si>
    <t>OUTROS DESTINOS</t>
  </si>
  <si>
    <t>TOTAL</t>
  </si>
  <si>
    <t>1.000 €</t>
  </si>
  <si>
    <t>Europa Comunitária</t>
  </si>
  <si>
    <t>Países Terceiros</t>
  </si>
  <si>
    <t>Preço Médio (€ / l)</t>
  </si>
  <si>
    <t>%</t>
  </si>
  <si>
    <t>Exportações por Tipo de Produto</t>
  </si>
  <si>
    <t>Análise Estatistica do Comércio Internacional de Vinho</t>
  </si>
  <si>
    <t>0 - Nota Introdutória</t>
  </si>
  <si>
    <t>Nota</t>
  </si>
  <si>
    <t>Todos os dados constantes no ficheiro têm como Fonte o Instituto Nacional de Estatistica (INE), pelo que os dados relativos ao Vinho com DOP Porto e Madeira podem diferir dos dados divulgados pelo Instituto dos Vinhos Douro e Porto, IP (IVDP, IP) e Instituto do Vinho, Bordado e do Artesanato da Madeira, IP (IVBAM, IP).</t>
  </si>
  <si>
    <t>Branco</t>
  </si>
  <si>
    <t>Tinto</t>
  </si>
  <si>
    <t>Evolução das Exportações com Destino a uma Seleção de Mercados (NC 2204)</t>
  </si>
  <si>
    <t>2014 - Dados Definitivos</t>
  </si>
  <si>
    <t>Até 2 Litros</t>
  </si>
  <si>
    <r>
      <rPr>
        <b/>
        <sz val="11"/>
        <color indexed="9"/>
        <rFont val="Symbol"/>
        <family val="1"/>
        <charset val="2"/>
      </rPr>
      <t xml:space="preserve">D </t>
    </r>
    <r>
      <rPr>
        <b/>
        <sz val="11"/>
        <color indexed="9"/>
        <rFont val="Calibri"/>
        <family val="2"/>
      </rPr>
      <t>2017 / 2016</t>
    </r>
  </si>
  <si>
    <t>2017/2016</t>
  </si>
  <si>
    <t>Superior a 10 Litros</t>
  </si>
  <si>
    <t>Superior a 2 até 10 Litros</t>
  </si>
  <si>
    <t>Vinho (ex-mesa)</t>
  </si>
  <si>
    <t>Vinho com Indicação de Casta</t>
  </si>
  <si>
    <t>jan - mar</t>
  </si>
  <si>
    <t>Evolução das Exportações de Vinho (ex-vinho de mesa) com Destino a uma Seleção de Mercados</t>
  </si>
  <si>
    <t>Superior a 2 litros até 10 litros</t>
  </si>
  <si>
    <t>Superior a 2 litros</t>
  </si>
  <si>
    <t>Até 2 litros</t>
  </si>
  <si>
    <t>Superior a 10 litros</t>
  </si>
  <si>
    <t>Evolução das Exportações de Vinho com DOP + Vinho com IGP + Vinho (ex-mesa) por Cor e Acondicionamento</t>
  </si>
  <si>
    <t>€ / Litro</t>
  </si>
  <si>
    <t>Evolução Recente da Balança Comercial (1.000 €)</t>
  </si>
  <si>
    <t xml:space="preserve">Evolução anual </t>
  </si>
  <si>
    <t>Exportações (1)</t>
  </si>
  <si>
    <t>Intra+ Extra</t>
  </si>
  <si>
    <t>INTA</t>
  </si>
  <si>
    <t>Extra</t>
  </si>
  <si>
    <t>TVH</t>
  </si>
  <si>
    <t>Importações (2)</t>
  </si>
  <si>
    <t>jan</t>
  </si>
  <si>
    <t>fev</t>
  </si>
  <si>
    <t>Saldo [ (1)-(2) ]</t>
  </si>
  <si>
    <t>mar</t>
  </si>
  <si>
    <t>abr</t>
  </si>
  <si>
    <t>Cobertura [ (1) / (2) ]</t>
  </si>
  <si>
    <t>mai</t>
  </si>
  <si>
    <t>jun</t>
  </si>
  <si>
    <t>jul</t>
  </si>
  <si>
    <t>ago</t>
  </si>
  <si>
    <t>set</t>
  </si>
  <si>
    <t>out</t>
  </si>
  <si>
    <t>nov</t>
  </si>
  <si>
    <t>dez</t>
  </si>
  <si>
    <t>TVH - Taxa de Variação Homóloga</t>
  </si>
  <si>
    <t>Importação</t>
  </si>
  <si>
    <t>Exportação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</si>
  <si>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</si>
  <si>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</si>
  <si>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</si>
  <si>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</si>
  <si>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</si>
  <si>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</si>
  <si>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</si>
  <si>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</si>
  <si>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</si>
  <si>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</si>
  <si>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</si>
  <si>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</si>
  <si>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1ª Trim</t>
  </si>
  <si>
    <t>2º Trim</t>
  </si>
  <si>
    <t>3º Trim</t>
  </si>
  <si>
    <t>4º Trim</t>
  </si>
  <si>
    <t>mês</t>
  </si>
  <si>
    <t>Mês</t>
  </si>
  <si>
    <t xml:space="preserve">             </t>
  </si>
  <si>
    <t>Evolução das Exportações de Vinho (NC 2204) por Mercado / Acondicionamento</t>
  </si>
  <si>
    <t>Evolução das Exportações de Vinho (ex-mesa) por Mercado / Acondicionamento</t>
  </si>
  <si>
    <t>Evolução das Exportações de Vinhos Espumantes e Espumosos por Mercado</t>
  </si>
  <si>
    <t>Evolução das Exportações de Vinhos Espumantes e Espumosos com Destino a uma Seleção de Mercados</t>
  </si>
  <si>
    <t>2016 -  Dados Definitivos</t>
  </si>
  <si>
    <t>3. Evolução Mensal e Timestral das Importações</t>
  </si>
  <si>
    <t>2 - Evolução  Mensal e Trimestral das Exportações</t>
  </si>
  <si>
    <t>Evolução  Mensal e Trimestral das Exportações</t>
  </si>
  <si>
    <t>Evolução  Mensal e Trimestral das Importações</t>
  </si>
  <si>
    <t>4 - Exportações por Tipo de Produto</t>
  </si>
  <si>
    <t>1 - Evolução Recente da Balança Comercial (1.000 €)</t>
  </si>
  <si>
    <t>2017 - Dados Definitivos</t>
  </si>
  <si>
    <t>Peso</t>
  </si>
  <si>
    <t xml:space="preserve">Peso </t>
  </si>
  <si>
    <t>2015 - Ddados Definitivos Revistos</t>
  </si>
  <si>
    <t>6 - Evolução das Exportações de Vinho (NC 2204) por Mercado / Acondicionamento</t>
  </si>
  <si>
    <t>8 - Evolução das Exportações com Destino a uma Selecção de Mercados</t>
  </si>
  <si>
    <t>19 - Evolução das Exportações de Vinho ( ex-vinho mesa) por Mercado / Acondicionamento</t>
  </si>
  <si>
    <t>20 - Evolução das Exportações de Vinho (ex-vinho mesa) com Destino a uma Seleção de Mercados</t>
  </si>
  <si>
    <t>21- Evolução das Exportações de Vinhos Espumantes e Espumosos por Mercado</t>
  </si>
  <si>
    <t>22 - Evolução das Exportações de Vinhos Espumantes e Espumosos com Destino a uma Seleção de Mercados</t>
  </si>
  <si>
    <t>2019 - Dados Definitivos</t>
  </si>
  <si>
    <t>2018 - Dados Definitivos</t>
  </si>
  <si>
    <t>Vinho Certificado</t>
  </si>
  <si>
    <t>2020 - Dados Definitivos - 9 de setembro</t>
  </si>
  <si>
    <t>10 - Evolução das Exportações de Vinho com DO + IG + Vinho ( ex-vinho mesa) por Mercado / Acondicionamento</t>
  </si>
  <si>
    <t>11 - Evolução das Exportações de Vinho com DO + Vinho com IG + Vinho (ex-vinho mesa) com Destino a uma Selecção de Mercados</t>
  </si>
  <si>
    <t>12 - Evolução das Exportações de Vinho com DO + IG por Mercado / Acondicionamento</t>
  </si>
  <si>
    <t>13 - Evolução das Exportações de Vinho com DO + Vinho com IG com Destino a uma Selecção de Mercados</t>
  </si>
  <si>
    <t>14 - Evolução das Exportações de Vinho com DO por Mercado / Acondicionamento</t>
  </si>
  <si>
    <t>15 - Evolução das Exportações de Vinho com DO com Destino a uma Selecção de Mercados</t>
  </si>
  <si>
    <t>16 - Evolução das Exportações de Vinho com DO Vinho Verde -  Branco e Acondicionamento até 2 litros - com Destino a uma Seleção de Mercados</t>
  </si>
  <si>
    <t>17 - Evolução das Exportações de Vinho com IG por Mercado / Acondicionamento</t>
  </si>
  <si>
    <t>18 - Evolução das Exportações de Vinho com IG com Destino a uma Seleção de Mercados</t>
  </si>
  <si>
    <t>23 - Evolução das Exportações de Vinho Licoroso com DO Porto por Mercado</t>
  </si>
  <si>
    <t>24 - Evolução das Exportações de Vinho Licoroso com DO Porto com Destino a uma Seleção de Mercados</t>
  </si>
  <si>
    <t>25 - Evolução das Exportações de Vinho Licoroso com DO Madeira por Mercado</t>
  </si>
  <si>
    <t>26 - Evolução das Exportações de Vinho Licoroso com DO Madeira com Destino a uma Seleção de Mercados</t>
  </si>
  <si>
    <t>Vinho Licoroso com DO / IG</t>
  </si>
  <si>
    <t>Vinho Licoroso sem DO / IG</t>
  </si>
  <si>
    <t>Evolução das Exportações de Vinho com DO + IG + Vinho (ex-mesa) por Mercado / Acondicionamento</t>
  </si>
  <si>
    <t>Evolução das Exportações de Vinho com DO + Vinho com IG + Vinho (ex-mesa) com Destino a uma Seleção de Mercados</t>
  </si>
  <si>
    <t>Evolução das Exportações de Vinho com DO + IG por Mercado / Acondicionamento</t>
  </si>
  <si>
    <t>Evolução das Exportações de Vinho com DO + Vinho com IG  com Destino a uma Seleção de Mercados</t>
  </si>
  <si>
    <t>Evolução das Exportações de Vinho com DO por Mercado / Acondicionamento</t>
  </si>
  <si>
    <t>Evolução das Exportações de Vinho com DO Vinho Verde -  Branco e Acondicionamento até 2 litros - com Destino a uma Seleção de Mercados</t>
  </si>
  <si>
    <t>Evolução das Exportações de Vinho com IG por Mercado / Acondicionamento</t>
  </si>
  <si>
    <t>Evolução das Exportações de Vinho com IG com Destino a uma Seleção de Mercados</t>
  </si>
  <si>
    <t>Evolução das Exportações de Vinho Licoroso com DO Porto com Destino a uma Seleção de Mercados</t>
  </si>
  <si>
    <t>Evolução das Exportações de Vinho Licoroso com DO Porto por Mercado</t>
  </si>
  <si>
    <t>Evolução das Exportações de Vinho Licoroso com DO Madeira por Mercado</t>
  </si>
  <si>
    <t>Evolução das Exportações de Vinho Licoroso com DO Madeira com Destino a uma Seleção de Mercados</t>
  </si>
  <si>
    <t>Evolução das Exportações de Vinho com DO com Destino a uma Seleção de Mercados</t>
  </si>
  <si>
    <t>2021  - Dados Definitivos - 09-08-2022</t>
  </si>
  <si>
    <t>2007/2022</t>
  </si>
  <si>
    <t>Ano Móvel</t>
  </si>
  <si>
    <t>D       2023/2022</t>
  </si>
  <si>
    <t>2023 /2022</t>
  </si>
  <si>
    <t>2023 / 2022</t>
  </si>
  <si>
    <t>2023/2022</t>
  </si>
  <si>
    <t>abril 2023 versus abril 2022</t>
  </si>
  <si>
    <t>2022 - Dados Preliminares a 10-06-2023</t>
  </si>
  <si>
    <t>jan-abr</t>
  </si>
  <si>
    <t>maio 2021 a abr 2022</t>
  </si>
  <si>
    <t>maio 22 a abr 2023</t>
  </si>
  <si>
    <t>Evolução das Exportações de Vinho (NC 2204) por Mercado / Acondicionamento - abril 2023 vs abril 2022</t>
  </si>
  <si>
    <t>Evolução das Exportações com Destino a uma Seleção de Mercados (NC 2204) - abril 2023 vs abril 2022</t>
  </si>
  <si>
    <t>Exportações por Tipo de Produto - abril 2023 vs abril 2022</t>
  </si>
  <si>
    <t>FRANCA</t>
  </si>
  <si>
    <t>E.U.AMERICA</t>
  </si>
  <si>
    <t>BRASIL</t>
  </si>
  <si>
    <t>REINO UNIDO (SEM IRLANDA DO NORTE)</t>
  </si>
  <si>
    <t>ALEMANHA</t>
  </si>
  <si>
    <t>PAISES BAIXOS</t>
  </si>
  <si>
    <t>CANADA</t>
  </si>
  <si>
    <t>ANGOLA</t>
  </si>
  <si>
    <t>SUICA</t>
  </si>
  <si>
    <t>BELGICA</t>
  </si>
  <si>
    <t>POLONIA</t>
  </si>
  <si>
    <t>SUECIA</t>
  </si>
  <si>
    <t>ESPANHA</t>
  </si>
  <si>
    <t>DINAMARCA</t>
  </si>
  <si>
    <t>LUXEMBURGO</t>
  </si>
  <si>
    <t>FINLANDIA</t>
  </si>
  <si>
    <t>NORUEGA</t>
  </si>
  <si>
    <t>PAISES PT N/ DETERM.</t>
  </si>
  <si>
    <t>FEDERAÇÃO RUSSA</t>
  </si>
  <si>
    <t>CHINA</t>
  </si>
  <si>
    <t>GUINE BISSAU</t>
  </si>
  <si>
    <t>ITALIA</t>
  </si>
  <si>
    <t>JAPAO</t>
  </si>
  <si>
    <t>LETONIA</t>
  </si>
  <si>
    <t>IRLANDA</t>
  </si>
  <si>
    <t>AUSTRIA</t>
  </si>
  <si>
    <t>ESTONIA</t>
  </si>
  <si>
    <t>REP. CHECA</t>
  </si>
  <si>
    <t>ROMENIA</t>
  </si>
  <si>
    <t>LITUANIA</t>
  </si>
  <si>
    <t>REINO UNIDO (IRLANDA DO NORTE)</t>
  </si>
  <si>
    <t>CHIPRE</t>
  </si>
  <si>
    <t>REP. ESLOVACA</t>
  </si>
  <si>
    <t>MALTA</t>
  </si>
  <si>
    <t>COREIA DO SUL</t>
  </si>
  <si>
    <t>MACAU</t>
  </si>
  <si>
    <t>MOCAMBIQUE</t>
  </si>
  <si>
    <t>UCRANIA</t>
  </si>
  <si>
    <t>CABO VERDE</t>
  </si>
  <si>
    <t>AUSTRALIA</t>
  </si>
  <si>
    <t>SUAZILANDIA</t>
  </si>
  <si>
    <t>S.TOME PRINCIPE</t>
  </si>
  <si>
    <t>SINGAPURA</t>
  </si>
  <si>
    <t>ISRAEL</t>
  </si>
  <si>
    <t>MEXICO</t>
  </si>
  <si>
    <t>EMIRATOS ARABES</t>
  </si>
  <si>
    <t>TURQUIA</t>
  </si>
  <si>
    <t>COLOMBIA</t>
  </si>
  <si>
    <t>BIELORRUSSIA</t>
  </si>
  <si>
    <t>ARGENTINA</t>
  </si>
  <si>
    <t>INDONESIA</t>
  </si>
  <si>
    <t>PARAGUAI</t>
  </si>
  <si>
    <t>GANA</t>
  </si>
  <si>
    <t>HUNGRIA</t>
  </si>
  <si>
    <t>BULGARIA</t>
  </si>
  <si>
    <t>TAIWAN</t>
  </si>
  <si>
    <t>VENEZUELA</t>
  </si>
  <si>
    <t>URUGUAI</t>
  </si>
  <si>
    <t>ANDORRA</t>
  </si>
  <si>
    <t>RUANDA</t>
  </si>
  <si>
    <t>ISLANDIA</t>
  </si>
  <si>
    <t>FILIPINAS</t>
  </si>
  <si>
    <t>MARROCOS</t>
  </si>
  <si>
    <t>GUINE EQUATORIAL</t>
  </si>
  <si>
    <t>INDIA</t>
  </si>
  <si>
    <t>SENEGAL</t>
  </si>
  <si>
    <t>NOVA ZELANDIA</t>
  </si>
  <si>
    <t>NIGERIA</t>
  </si>
  <si>
    <t>TIMOR LESTE</t>
  </si>
  <si>
    <t>PROV/ABAST.BORDO PT</t>
  </si>
  <si>
    <t>GRECIA</t>
  </si>
  <si>
    <t>HONG-KONG</t>
  </si>
  <si>
    <t>CATAR</t>
  </si>
  <si>
    <t>COSTA DO MARFIM</t>
  </si>
  <si>
    <t>CAZAQUISTAO</t>
  </si>
  <si>
    <t>CURAÇAU</t>
  </si>
  <si>
    <t>SÃO BARTOLOMEU</t>
  </si>
  <si>
    <t>REP.DOMINICANA</t>
  </si>
  <si>
    <t>AFRICA DO SUL</t>
  </si>
  <si>
    <t>SERVIA</t>
  </si>
  <si>
    <t>5 - Exportações por Tipo de produto - abril 2023 vs abril 2022</t>
  </si>
  <si>
    <t>7 - Evolução das Exportações de Vinho (NC 2204) por Mercado / Acondicionamento - abril 2023 vs abril 2022</t>
  </si>
  <si>
    <t>9 - Evolução das Exportações com Destino a uma Selecção de Mercado - abril  2023 vs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</si>
</sst>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164" formatCode="0.0%"/>
    <numFmt numFmtId="165" formatCode="0.0"/>
    <numFmt numFmtId="166" formatCode="#,##0.0"/>
  </numFmts>
  <fonts count="20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9"/>
      <name val="Symbol"/>
      <family val="1"/>
      <charset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Symbol"/>
      <family val="1"/>
      <charset val="2"/>
    </font>
    <font>
      <b/>
      <i/>
      <sz val="11"/>
      <color theme="1"/>
      <name val="Calibri"/>
      <family val="2"/>
    </font>
    <font>
      <b/>
      <sz val="12"/>
      <color rgb="FF002060"/>
      <name val="Calibri"/>
      <family val="2"/>
    </font>
    <font>
      <b/>
      <sz val="9"/>
      <color theme="0"/>
      <name val="Symbol"/>
      <family val="1"/>
      <charset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98">
    <border>
      <left/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 style="medium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0"/>
      </left>
      <right/>
      <top/>
      <bottom style="medium">
        <color theme="8" tint="-0.24994659260841701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/>
      <diagonal/>
    </border>
    <border>
      <left/>
      <right/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0"/>
      </right>
      <top style="medium">
        <color theme="8" tint="-0.24994659260841701"/>
      </top>
      <bottom style="thin">
        <color theme="0"/>
      </bottom>
      <diagonal/>
    </border>
    <border>
      <left/>
      <right/>
      <top style="medium">
        <color theme="8" tint="-0.24994659260841701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/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/>
      <bottom/>
      <diagonal/>
    </border>
    <border>
      <left style="medium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0"/>
      </right>
      <top/>
      <bottom style="medium">
        <color theme="8" tint="-0.24994659260841701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 style="medium">
        <color theme="8" tint="-0.24994659260841701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0"/>
      </right>
      <top/>
      <bottom/>
      <diagonal/>
    </border>
    <border>
      <left style="medium">
        <color theme="8" tint="-0.24994659260841701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thin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/>
      <top/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-0.24994659260841701"/>
      </left>
      <right/>
      <top style="medium">
        <color theme="8" tint="-0.24994659260841701"/>
      </top>
      <bottom/>
      <diagonal/>
    </border>
    <border>
      <left style="thin">
        <color theme="8" tint="-0.24994659260841701"/>
      </left>
      <right/>
      <top/>
      <bottom style="medium">
        <color theme="8" tint="-0.24994659260841701"/>
      </bottom>
      <diagonal/>
    </border>
    <border>
      <left/>
      <right style="thin">
        <color theme="8" tint="-0.24994659260841701"/>
      </right>
      <top/>
      <bottom/>
      <diagonal/>
    </border>
    <border>
      <left/>
      <right style="thin">
        <color theme="8" tint="-0.24994659260841701"/>
      </right>
      <top/>
      <bottom style="medium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8" tint="-0.24994659260841701"/>
      </bottom>
      <diagonal/>
    </border>
    <border>
      <left/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/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thin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/>
  </cellStyleXfs>
  <cellXfs count="365">
    <xf numFmtId="0" fontId="0" fillId="0" borderId="0" xfId="0"/>
    <xf numFmtId="0" fontId="8" fillId="0" borderId="0" xfId="0" applyFont="1"/>
    <xf numFmtId="164" fontId="0" fillId="0" borderId="0" xfId="0" applyNumberFormat="1"/>
    <xf numFmtId="0" fontId="10" fillId="0" borderId="0" xfId="0" applyFont="1"/>
    <xf numFmtId="0" fontId="11" fillId="0" borderId="0" xfId="0" applyFont="1"/>
    <xf numFmtId="0" fontId="7" fillId="0" borderId="0" xfId="1"/>
    <xf numFmtId="0" fontId="0" fillId="0" borderId="0" xfId="0" applyAlignment="1">
      <alignment vertical="top" wrapText="1"/>
    </xf>
    <xf numFmtId="0" fontId="1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8" fillId="0" borderId="6" xfId="0" applyFont="1" applyBorder="1"/>
    <xf numFmtId="0" fontId="8" fillId="0" borderId="7" xfId="0" applyFont="1" applyBorder="1"/>
    <xf numFmtId="164" fontId="8" fillId="0" borderId="7" xfId="0" applyNumberFormat="1" applyFont="1" applyBorder="1"/>
    <xf numFmtId="0" fontId="10" fillId="0" borderId="9" xfId="0" applyFont="1" applyBorder="1"/>
    <xf numFmtId="0" fontId="9" fillId="2" borderId="2" xfId="0" applyFont="1" applyFill="1" applyBorder="1" applyAlignment="1">
      <alignment horizontal="center"/>
    </xf>
    <xf numFmtId="3" fontId="8" fillId="0" borderId="6" xfId="0" applyNumberFormat="1" applyFont="1" applyBorder="1"/>
    <xf numFmtId="3" fontId="8" fillId="0" borderId="8" xfId="0" applyNumberFormat="1" applyFont="1" applyBorder="1"/>
    <xf numFmtId="3" fontId="0" fillId="0" borderId="2" xfId="0" applyNumberFormat="1" applyBorder="1"/>
    <xf numFmtId="3" fontId="0" fillId="0" borderId="1" xfId="0" applyNumberFormat="1" applyBorder="1"/>
    <xf numFmtId="3" fontId="0" fillId="0" borderId="3" xfId="0" applyNumberFormat="1" applyBorder="1"/>
    <xf numFmtId="3" fontId="0" fillId="0" borderId="5" xfId="0" applyNumberFormat="1" applyBorder="1"/>
    <xf numFmtId="0" fontId="10" fillId="0" borderId="12" xfId="0" applyFont="1" applyBorder="1"/>
    <xf numFmtId="2" fontId="8" fillId="0" borderId="3" xfId="0" applyNumberFormat="1" applyFont="1" applyBorder="1"/>
    <xf numFmtId="0" fontId="9" fillId="2" borderId="3" xfId="0" applyFont="1" applyFill="1" applyBorder="1" applyAlignment="1">
      <alignment horizontal="center"/>
    </xf>
    <xf numFmtId="6" fontId="9" fillId="2" borderId="4" xfId="0" applyNumberFormat="1" applyFont="1" applyFill="1" applyBorder="1" applyAlignment="1">
      <alignment horizontal="center"/>
    </xf>
    <xf numFmtId="2" fontId="0" fillId="0" borderId="2" xfId="0" applyNumberFormat="1" applyBorder="1"/>
    <xf numFmtId="2" fontId="0" fillId="0" borderId="0" xfId="0" applyNumberFormat="1"/>
    <xf numFmtId="2" fontId="8" fillId="0" borderId="6" xfId="0" applyNumberFormat="1" applyFont="1" applyBorder="1"/>
    <xf numFmtId="0" fontId="4" fillId="0" borderId="0" xfId="0" applyFont="1"/>
    <xf numFmtId="3" fontId="10" fillId="0" borderId="2" xfId="0" applyNumberFormat="1" applyFont="1" applyBorder="1"/>
    <xf numFmtId="0" fontId="0" fillId="0" borderId="15" xfId="0" applyBorder="1"/>
    <xf numFmtId="0" fontId="10" fillId="0" borderId="16" xfId="0" applyFont="1" applyBorder="1"/>
    <xf numFmtId="0" fontId="0" fillId="0" borderId="0" xfId="0" applyAlignment="1">
      <alignment horizontal="center"/>
    </xf>
    <xf numFmtId="0" fontId="8" fillId="0" borderId="6" xfId="0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3" fontId="0" fillId="0" borderId="19" xfId="0" applyNumberFormat="1" applyBorder="1"/>
    <xf numFmtId="2" fontId="0" fillId="0" borderId="2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14" fillId="0" borderId="0" xfId="0" applyFont="1"/>
    <xf numFmtId="2" fontId="8" fillId="0" borderId="12" xfId="0" applyNumberFormat="1" applyFont="1" applyBorder="1"/>
    <xf numFmtId="2" fontId="8" fillId="0" borderId="9" xfId="0" applyNumberFormat="1" applyFont="1" applyBorder="1"/>
    <xf numFmtId="164" fontId="10" fillId="0" borderId="9" xfId="0" applyNumberFormat="1" applyFont="1" applyBorder="1"/>
    <xf numFmtId="0" fontId="10" fillId="0" borderId="2" xfId="0" applyFont="1" applyBorder="1"/>
    <xf numFmtId="164" fontId="10" fillId="0" borderId="0" xfId="0" applyNumberFormat="1" applyFont="1"/>
    <xf numFmtId="0" fontId="8" fillId="0" borderId="4" xfId="0" applyFont="1" applyBorder="1"/>
    <xf numFmtId="164" fontId="5" fillId="0" borderId="18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23" xfId="0" applyNumberFormat="1" applyFont="1" applyBorder="1"/>
    <xf numFmtId="164" fontId="5" fillId="0" borderId="29" xfId="0" applyNumberFormat="1" applyFont="1" applyBorder="1"/>
    <xf numFmtId="164" fontId="5" fillId="0" borderId="17" xfId="0" applyNumberFormat="1" applyFont="1" applyBorder="1"/>
    <xf numFmtId="0" fontId="8" fillId="0" borderId="1" xfId="0" applyFont="1" applyBorder="1" applyAlignment="1">
      <alignment horizontal="center"/>
    </xf>
    <xf numFmtId="164" fontId="5" fillId="0" borderId="30" xfId="0" applyNumberFormat="1" applyFont="1" applyBorder="1"/>
    <xf numFmtId="164" fontId="5" fillId="0" borderId="32" xfId="0" applyNumberFormat="1" applyFont="1" applyBorder="1"/>
    <xf numFmtId="164" fontId="5" fillId="0" borderId="34" xfId="0" applyNumberFormat="1" applyFont="1" applyBorder="1"/>
    <xf numFmtId="164" fontId="5" fillId="0" borderId="35" xfId="0" applyNumberFormat="1" applyFont="1" applyBorder="1"/>
    <xf numFmtId="164" fontId="5" fillId="0" borderId="28" xfId="0" applyNumberFormat="1" applyFont="1" applyBorder="1"/>
    <xf numFmtId="2" fontId="8" fillId="0" borderId="4" xfId="0" applyNumberFormat="1" applyFont="1" applyBorder="1"/>
    <xf numFmtId="2" fontId="0" fillId="0" borderId="12" xfId="0" applyNumberFormat="1" applyBorder="1"/>
    <xf numFmtId="2" fontId="0" fillId="0" borderId="9" xfId="0" applyNumberFormat="1" applyBorder="1"/>
    <xf numFmtId="2" fontId="9" fillId="0" borderId="3" xfId="0" applyNumberFormat="1" applyFont="1" applyBorder="1"/>
    <xf numFmtId="164" fontId="9" fillId="0" borderId="17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0" fillId="0" borderId="9" xfId="0" applyBorder="1" applyAlignment="1">
      <alignment horizontal="left" indent="1"/>
    </xf>
    <xf numFmtId="0" fontId="0" fillId="0" borderId="9" xfId="0" applyBorder="1"/>
    <xf numFmtId="0" fontId="8" fillId="0" borderId="6" xfId="0" applyFont="1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0" xfId="0" applyAlignment="1">
      <alignment horizontal="left" indent="1"/>
    </xf>
    <xf numFmtId="0" fontId="10" fillId="0" borderId="3" xfId="0" applyFont="1" applyBorder="1"/>
    <xf numFmtId="0" fontId="0" fillId="0" borderId="4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3" fontId="0" fillId="0" borderId="12" xfId="0" applyNumberFormat="1" applyBorder="1"/>
    <xf numFmtId="3" fontId="0" fillId="0" borderId="13" xfId="0" applyNumberFormat="1" applyBorder="1"/>
    <xf numFmtId="164" fontId="5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2" fontId="9" fillId="0" borderId="10" xfId="0" applyNumberFormat="1" applyFont="1" applyBorder="1"/>
    <xf numFmtId="2" fontId="8" fillId="0" borderId="11" xfId="0" applyNumberFormat="1" applyFont="1" applyBorder="1"/>
    <xf numFmtId="164" fontId="9" fillId="0" borderId="29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27" xfId="0" applyNumberFormat="1" applyFont="1" applyBorder="1" applyAlignment="1">
      <alignment horizontal="center"/>
    </xf>
    <xf numFmtId="2" fontId="9" fillId="0" borderId="19" xfId="0" applyNumberFormat="1" applyFont="1" applyBorder="1"/>
    <xf numFmtId="2" fontId="8" fillId="0" borderId="20" xfId="0" applyNumberFormat="1" applyFont="1" applyBorder="1"/>
    <xf numFmtId="164" fontId="9" fillId="0" borderId="28" xfId="0" applyNumberFormat="1" applyFont="1" applyBorder="1" applyAlignment="1">
      <alignment horizontal="center"/>
    </xf>
    <xf numFmtId="2" fontId="8" fillId="0" borderId="22" xfId="0" applyNumberFormat="1" applyFont="1" applyBorder="1"/>
    <xf numFmtId="2" fontId="8" fillId="0" borderId="21" xfId="0" applyNumberFormat="1" applyFont="1" applyBorder="1"/>
    <xf numFmtId="164" fontId="5" fillId="0" borderId="37" xfId="0" applyNumberFormat="1" applyFont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0" fillId="0" borderId="20" xfId="0" applyBorder="1"/>
    <xf numFmtId="0" fontId="6" fillId="0" borderId="0" xfId="0" applyFont="1"/>
    <xf numFmtId="164" fontId="5" fillId="0" borderId="1" xfId="0" applyNumberFormat="1" applyFont="1" applyBorder="1"/>
    <xf numFmtId="164" fontId="0" fillId="0" borderId="42" xfId="0" applyNumberFormat="1" applyBorder="1"/>
    <xf numFmtId="0" fontId="0" fillId="0" borderId="45" xfId="0" applyBorder="1"/>
    <xf numFmtId="3" fontId="6" fillId="0" borderId="0" xfId="0" applyNumberFormat="1" applyFont="1"/>
    <xf numFmtId="0" fontId="0" fillId="0" borderId="43" xfId="0" applyBorder="1"/>
    <xf numFmtId="6" fontId="8" fillId="0" borderId="0" xfId="0" applyNumberFormat="1" applyFont="1" applyAlignment="1">
      <alignment horizontal="right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9" xfId="0" applyBorder="1"/>
    <xf numFmtId="3" fontId="0" fillId="0" borderId="20" xfId="0" applyNumberFormat="1" applyBorder="1"/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3" fontId="0" fillId="0" borderId="32" xfId="0" applyNumberFormat="1" applyBorder="1"/>
    <xf numFmtId="0" fontId="0" fillId="0" borderId="36" xfId="0" applyBorder="1"/>
    <xf numFmtId="3" fontId="0" fillId="0" borderId="34" xfId="0" applyNumberFormat="1" applyBorder="1"/>
    <xf numFmtId="0" fontId="0" fillId="0" borderId="34" xfId="0" applyBorder="1"/>
    <xf numFmtId="3" fontId="0" fillId="0" borderId="0" xfId="0" applyNumberFormat="1"/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4" xfId="0" applyNumberFormat="1" applyBorder="1"/>
    <xf numFmtId="4" fontId="0" fillId="0" borderId="19" xfId="0" applyNumberFormat="1" applyBorder="1"/>
    <xf numFmtId="4" fontId="0" fillId="0" borderId="2" xfId="0" applyNumberFormat="1" applyBorder="1"/>
    <xf numFmtId="4" fontId="0" fillId="0" borderId="3" xfId="0" applyNumberFormat="1" applyBorder="1"/>
    <xf numFmtId="0" fontId="9" fillId="2" borderId="38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 vertical="center"/>
    </xf>
    <xf numFmtId="0" fontId="13" fillId="2" borderId="60" xfId="0" applyFont="1" applyFill="1" applyBorder="1" applyAlignment="1">
      <alignment horizontal="center"/>
    </xf>
    <xf numFmtId="0" fontId="9" fillId="2" borderId="61" xfId="0" applyFont="1" applyFill="1" applyBorder="1" applyAlignment="1">
      <alignment horizontal="center"/>
    </xf>
    <xf numFmtId="0" fontId="9" fillId="2" borderId="62" xfId="0" applyFont="1" applyFill="1" applyBorder="1" applyAlignment="1">
      <alignment horizontal="center"/>
    </xf>
    <xf numFmtId="0" fontId="9" fillId="2" borderId="66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72" xfId="0" applyFont="1" applyFill="1" applyBorder="1" applyAlignment="1">
      <alignment horizontal="center"/>
    </xf>
    <xf numFmtId="0" fontId="9" fillId="2" borderId="75" xfId="0" applyFont="1" applyFill="1" applyBorder="1" applyAlignment="1">
      <alignment horizontal="center"/>
    </xf>
    <xf numFmtId="0" fontId="9" fillId="2" borderId="76" xfId="0" applyFont="1" applyFill="1" applyBorder="1" applyAlignment="1">
      <alignment horizontal="center"/>
    </xf>
    <xf numFmtId="0" fontId="9" fillId="2" borderId="79" xfId="0" applyFont="1" applyFill="1" applyBorder="1" applyAlignment="1">
      <alignment horizontal="center"/>
    </xf>
    <xf numFmtId="0" fontId="9" fillId="2" borderId="80" xfId="0" applyFont="1" applyFill="1" applyBorder="1" applyAlignment="1">
      <alignment horizontal="center"/>
    </xf>
    <xf numFmtId="3" fontId="0" fillId="0" borderId="24" xfId="0" applyNumberFormat="1" applyBorder="1"/>
    <xf numFmtId="3" fontId="10" fillId="0" borderId="24" xfId="0" applyNumberFormat="1" applyFont="1" applyBorder="1"/>
    <xf numFmtId="3" fontId="0" fillId="0" borderId="27" xfId="0" applyNumberFormat="1" applyBorder="1"/>
    <xf numFmtId="2" fontId="0" fillId="0" borderId="24" xfId="0" applyNumberFormat="1" applyBorder="1" applyAlignment="1">
      <alignment horizontal="center"/>
    </xf>
    <xf numFmtId="0" fontId="9" fillId="2" borderId="82" xfId="0" applyFont="1" applyFill="1" applyBorder="1" applyAlignment="1">
      <alignment horizontal="center"/>
    </xf>
    <xf numFmtId="3" fontId="8" fillId="0" borderId="31" xfId="0" applyNumberFormat="1" applyFont="1" applyBorder="1"/>
    <xf numFmtId="2" fontId="8" fillId="0" borderId="31" xfId="0" applyNumberFormat="1" applyFont="1" applyBorder="1"/>
    <xf numFmtId="3" fontId="0" fillId="0" borderId="33" xfId="0" applyNumberFormat="1" applyBorder="1"/>
    <xf numFmtId="3" fontId="8" fillId="0" borderId="31" xfId="0" applyNumberFormat="1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2" fontId="0" fillId="0" borderId="33" xfId="0" applyNumberFormat="1" applyBorder="1"/>
    <xf numFmtId="2" fontId="0" fillId="0" borderId="24" xfId="0" applyNumberFormat="1" applyBorder="1"/>
    <xf numFmtId="3" fontId="0" fillId="0" borderId="47" xfId="0" applyNumberFormat="1" applyBorder="1"/>
    <xf numFmtId="3" fontId="0" fillId="0" borderId="48" xfId="0" applyNumberFormat="1" applyBorder="1"/>
    <xf numFmtId="3" fontId="0" fillId="0" borderId="49" xfId="0" applyNumberFormat="1" applyBorder="1"/>
    <xf numFmtId="4" fontId="0" fillId="0" borderId="47" xfId="0" applyNumberFormat="1" applyBorder="1"/>
    <xf numFmtId="4" fontId="0" fillId="0" borderId="48" xfId="0" applyNumberFormat="1" applyBorder="1"/>
    <xf numFmtId="4" fontId="0" fillId="0" borderId="49" xfId="0" applyNumberFormat="1" applyBorder="1"/>
    <xf numFmtId="0" fontId="9" fillId="2" borderId="58" xfId="0" applyFont="1" applyFill="1" applyBorder="1" applyAlignment="1">
      <alignment horizontal="center"/>
    </xf>
    <xf numFmtId="0" fontId="9" fillId="2" borderId="83" xfId="0" applyFont="1" applyFill="1" applyBorder="1" applyAlignment="1">
      <alignment horizontal="center"/>
    </xf>
    <xf numFmtId="0" fontId="8" fillId="0" borderId="2" xfId="0" applyFont="1" applyBorder="1"/>
    <xf numFmtId="3" fontId="8" fillId="0" borderId="7" xfId="0" applyNumberFormat="1" applyFont="1" applyBorder="1"/>
    <xf numFmtId="3" fontId="8" fillId="0" borderId="35" xfId="0" applyNumberFormat="1" applyFont="1" applyBorder="1"/>
    <xf numFmtId="164" fontId="5" fillId="0" borderId="8" xfId="0" applyNumberFormat="1" applyFont="1" applyBorder="1"/>
    <xf numFmtId="164" fontId="5" fillId="0" borderId="14" xfId="0" applyNumberFormat="1" applyFont="1" applyBorder="1"/>
    <xf numFmtId="0" fontId="9" fillId="2" borderId="5" xfId="0" applyFont="1" applyFill="1" applyBorder="1" applyAlignment="1">
      <alignment horizontal="center"/>
    </xf>
    <xf numFmtId="3" fontId="0" fillId="0" borderId="6" xfId="0" applyNumberFormat="1" applyBorder="1"/>
    <xf numFmtId="3" fontId="0" fillId="0" borderId="84" xfId="0" applyNumberFormat="1" applyBorder="1"/>
    <xf numFmtId="3" fontId="0" fillId="0" borderId="7" xfId="0" applyNumberFormat="1" applyBorder="1"/>
    <xf numFmtId="0" fontId="0" fillId="0" borderId="7" xfId="0" applyBorder="1" applyAlignment="1">
      <alignment horizontal="center"/>
    </xf>
    <xf numFmtId="0" fontId="0" fillId="0" borderId="18" xfId="0" applyBorder="1"/>
    <xf numFmtId="4" fontId="0" fillId="0" borderId="6" xfId="0" applyNumberFormat="1" applyBorder="1"/>
    <xf numFmtId="4" fontId="0" fillId="0" borderId="84" xfId="0" applyNumberFormat="1" applyBorder="1"/>
    <xf numFmtId="0" fontId="9" fillId="2" borderId="6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0" borderId="20" xfId="0" applyFont="1" applyBorder="1"/>
    <xf numFmtId="0" fontId="10" fillId="0" borderId="14" xfId="0" applyFont="1" applyBorder="1"/>
    <xf numFmtId="0" fontId="14" fillId="0" borderId="19" xfId="0" applyFont="1" applyBorder="1"/>
    <xf numFmtId="3" fontId="10" fillId="0" borderId="19" xfId="0" applyNumberFormat="1" applyFont="1" applyBorder="1"/>
    <xf numFmtId="3" fontId="10" fillId="0" borderId="33" xfId="0" applyNumberFormat="1" applyFont="1" applyBorder="1"/>
    <xf numFmtId="164" fontId="17" fillId="0" borderId="18" xfId="0" applyNumberFormat="1" applyFont="1" applyBorder="1"/>
    <xf numFmtId="0" fontId="10" fillId="0" borderId="1" xfId="0" applyFont="1" applyBorder="1"/>
    <xf numFmtId="0" fontId="10" fillId="0" borderId="4" xfId="0" applyFont="1" applyBorder="1"/>
    <xf numFmtId="0" fontId="10" fillId="0" borderId="5" xfId="0" applyFont="1" applyBorder="1"/>
    <xf numFmtId="164" fontId="17" fillId="0" borderId="17" xfId="0" applyNumberFormat="1" applyFont="1" applyBorder="1"/>
    <xf numFmtId="2" fontId="5" fillId="0" borderId="3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17" fillId="0" borderId="27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36" xfId="0" applyNumberFormat="1" applyBorder="1"/>
    <xf numFmtId="4" fontId="0" fillId="0" borderId="32" xfId="0" applyNumberFormat="1" applyBorder="1"/>
    <xf numFmtId="4" fontId="0" fillId="0" borderId="34" xfId="0" applyNumberFormat="1" applyBorder="1"/>
    <xf numFmtId="4" fontId="0" fillId="0" borderId="35" xfId="0" applyNumberFormat="1" applyBorder="1"/>
    <xf numFmtId="4" fontId="0" fillId="0" borderId="36" xfId="0" applyNumberFormat="1" applyBorder="1"/>
    <xf numFmtId="0" fontId="5" fillId="0" borderId="6" xfId="0" applyFont="1" applyBorder="1" applyAlignment="1">
      <alignment horizontal="center"/>
    </xf>
    <xf numFmtId="3" fontId="0" fillId="0" borderId="88" xfId="0" applyNumberFormat="1" applyBorder="1"/>
    <xf numFmtId="3" fontId="0" fillId="0" borderId="89" xfId="0" applyNumberFormat="1" applyBorder="1"/>
    <xf numFmtId="3" fontId="0" fillId="0" borderId="90" xfId="0" applyNumberFormat="1" applyBorder="1"/>
    <xf numFmtId="0" fontId="8" fillId="0" borderId="0" xfId="0" applyFont="1" applyAlignment="1">
      <alignment horizontal="right"/>
    </xf>
    <xf numFmtId="164" fontId="17" fillId="0" borderId="28" xfId="0" applyNumberFormat="1" applyFont="1" applyBorder="1"/>
    <xf numFmtId="164" fontId="17" fillId="0" borderId="14" xfId="0" applyNumberFormat="1" applyFont="1" applyBorder="1"/>
    <xf numFmtId="164" fontId="17" fillId="0" borderId="5" xfId="0" applyNumberFormat="1" applyFont="1" applyBorder="1"/>
    <xf numFmtId="164" fontId="17" fillId="0" borderId="1" xfId="0" applyNumberFormat="1" applyFont="1" applyBorder="1"/>
    <xf numFmtId="3" fontId="0" fillId="0" borderId="25" xfId="0" applyNumberFormat="1" applyBorder="1"/>
    <xf numFmtId="3" fontId="10" fillId="0" borderId="15" xfId="0" applyNumberFormat="1" applyFont="1" applyBorder="1"/>
    <xf numFmtId="3" fontId="10" fillId="0" borderId="81" xfId="0" applyNumberFormat="1" applyFont="1" applyBorder="1"/>
    <xf numFmtId="3" fontId="8" fillId="0" borderId="3" xfId="0" applyNumberFormat="1" applyFont="1" applyBorder="1"/>
    <xf numFmtId="164" fontId="10" fillId="4" borderId="2" xfId="0" applyNumberFormat="1" applyFont="1" applyFill="1" applyBorder="1"/>
    <xf numFmtId="164" fontId="10" fillId="4" borderId="24" xfId="0" applyNumberFormat="1" applyFont="1" applyFill="1" applyBorder="1"/>
    <xf numFmtId="164" fontId="10" fillId="4" borderId="12" xfId="0" applyNumberFormat="1" applyFont="1" applyFill="1" applyBorder="1"/>
    <xf numFmtId="164" fontId="10" fillId="4" borderId="25" xfId="0" applyNumberFormat="1" applyFont="1" applyFill="1" applyBorder="1"/>
    <xf numFmtId="164" fontId="10" fillId="4" borderId="15" xfId="0" applyNumberFormat="1" applyFont="1" applyFill="1" applyBorder="1"/>
    <xf numFmtId="164" fontId="10" fillId="4" borderId="81" xfId="0" applyNumberFormat="1" applyFont="1" applyFill="1" applyBorder="1"/>
    <xf numFmtId="164" fontId="10" fillId="4" borderId="3" xfId="0" applyNumberFormat="1" applyFont="1" applyFill="1" applyBorder="1"/>
    <xf numFmtId="164" fontId="10" fillId="4" borderId="27" xfId="0" applyNumberFormat="1" applyFont="1" applyFill="1" applyBorder="1"/>
    <xf numFmtId="164" fontId="14" fillId="4" borderId="3" xfId="0" applyNumberFormat="1" applyFont="1" applyFill="1" applyBorder="1"/>
    <xf numFmtId="164" fontId="14" fillId="4" borderId="27" xfId="0" applyNumberFormat="1" applyFont="1" applyFill="1" applyBorder="1"/>
    <xf numFmtId="3" fontId="10" fillId="0" borderId="12" xfId="0" applyNumberFormat="1" applyFont="1" applyBorder="1"/>
    <xf numFmtId="3" fontId="10" fillId="0" borderId="25" xfId="0" applyNumberFormat="1" applyFont="1" applyBorder="1"/>
    <xf numFmtId="3" fontId="8" fillId="0" borderId="27" xfId="0" applyNumberFormat="1" applyFont="1" applyBorder="1"/>
    <xf numFmtId="164" fontId="18" fillId="4" borderId="2" xfId="0" applyNumberFormat="1" applyFont="1" applyFill="1" applyBorder="1"/>
    <xf numFmtId="164" fontId="18" fillId="4" borderId="24" xfId="0" applyNumberFormat="1" applyFont="1" applyFill="1" applyBorder="1"/>
    <xf numFmtId="164" fontId="18" fillId="4" borderId="12" xfId="0" applyNumberFormat="1" applyFont="1" applyFill="1" applyBorder="1"/>
    <xf numFmtId="164" fontId="18" fillId="4" borderId="25" xfId="0" applyNumberFormat="1" applyFont="1" applyFill="1" applyBorder="1"/>
    <xf numFmtId="164" fontId="18" fillId="4" borderId="15" xfId="0" applyNumberFormat="1" applyFont="1" applyFill="1" applyBorder="1"/>
    <xf numFmtId="164" fontId="18" fillId="4" borderId="81" xfId="0" applyNumberFormat="1" applyFont="1" applyFill="1" applyBorder="1"/>
    <xf numFmtId="164" fontId="18" fillId="4" borderId="3" xfId="0" applyNumberFormat="1" applyFont="1" applyFill="1" applyBorder="1"/>
    <xf numFmtId="164" fontId="18" fillId="4" borderId="27" xfId="0" applyNumberFormat="1" applyFont="1" applyFill="1" applyBorder="1"/>
    <xf numFmtId="164" fontId="19" fillId="4" borderId="3" xfId="0" applyNumberFormat="1" applyFont="1" applyFill="1" applyBorder="1"/>
    <xf numFmtId="164" fontId="19" fillId="4" borderId="27" xfId="0" applyNumberFormat="1" applyFont="1" applyFill="1" applyBorder="1"/>
    <xf numFmtId="2" fontId="0" fillId="0" borderId="25" xfId="0" applyNumberFormat="1" applyBorder="1" applyAlignment="1">
      <alignment horizontal="center"/>
    </xf>
    <xf numFmtId="2" fontId="0" fillId="0" borderId="10" xfId="0" applyNumberFormat="1" applyBorder="1"/>
    <xf numFmtId="2" fontId="0" fillId="0" borderId="26" xfId="0" applyNumberFormat="1" applyBorder="1" applyAlignment="1">
      <alignment horizontal="center"/>
    </xf>
    <xf numFmtId="2" fontId="0" fillId="0" borderId="3" xfId="0" applyNumberFormat="1" applyBorder="1"/>
    <xf numFmtId="2" fontId="0" fillId="0" borderId="27" xfId="0" applyNumberForma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164" fontId="14" fillId="4" borderId="7" xfId="0" applyNumberFormat="1" applyFont="1" applyFill="1" applyBorder="1"/>
    <xf numFmtId="164" fontId="14" fillId="4" borderId="31" xfId="0" applyNumberFormat="1" applyFont="1" applyFill="1" applyBorder="1"/>
    <xf numFmtId="164" fontId="10" fillId="4" borderId="19" xfId="0" applyNumberFormat="1" applyFont="1" applyFill="1" applyBorder="1"/>
    <xf numFmtId="164" fontId="10" fillId="4" borderId="33" xfId="0" applyNumberFormat="1" applyFont="1" applyFill="1" applyBorder="1"/>
    <xf numFmtId="164" fontId="10" fillId="4" borderId="0" xfId="0" applyNumberFormat="1" applyFont="1" applyFill="1"/>
    <xf numFmtId="164" fontId="18" fillId="4" borderId="0" xfId="0" applyNumberFormat="1" applyFont="1" applyFill="1"/>
    <xf numFmtId="164" fontId="10" fillId="4" borderId="4" xfId="0" applyNumberFormat="1" applyFont="1" applyFill="1" applyBorder="1"/>
    <xf numFmtId="164" fontId="10" fillId="4" borderId="20" xfId="0" applyNumberFormat="1" applyFont="1" applyFill="1" applyBorder="1"/>
    <xf numFmtId="164" fontId="14" fillId="4" borderId="6" xfId="0" applyNumberFormat="1" applyFont="1" applyFill="1" applyBorder="1" applyAlignment="1">
      <alignment horizontal="center"/>
    </xf>
    <xf numFmtId="164" fontId="14" fillId="4" borderId="31" xfId="0" applyNumberFormat="1" applyFont="1" applyFill="1" applyBorder="1" applyAlignment="1">
      <alignment horizontal="center"/>
    </xf>
    <xf numFmtId="9" fontId="14" fillId="4" borderId="7" xfId="0" applyNumberFormat="1" applyFont="1" applyFill="1" applyBorder="1"/>
    <xf numFmtId="9" fontId="14" fillId="4" borderId="31" xfId="0" applyNumberFormat="1" applyFont="1" applyFill="1" applyBorder="1"/>
    <xf numFmtId="164" fontId="14" fillId="4" borderId="6" xfId="0" applyNumberFormat="1" applyFont="1" applyFill="1" applyBorder="1"/>
    <xf numFmtId="164" fontId="18" fillId="4" borderId="33" xfId="0" applyNumberFormat="1" applyFont="1" applyFill="1" applyBorder="1"/>
    <xf numFmtId="164" fontId="19" fillId="4" borderId="7" xfId="0" applyNumberFormat="1" applyFont="1" applyFill="1" applyBorder="1"/>
    <xf numFmtId="164" fontId="19" fillId="4" borderId="31" xfId="0" applyNumberFormat="1" applyFont="1" applyFill="1" applyBorder="1"/>
    <xf numFmtId="6" fontId="9" fillId="2" borderId="5" xfId="0" applyNumberFormat="1" applyFont="1" applyFill="1" applyBorder="1" applyAlignment="1">
      <alignment horizontal="center"/>
    </xf>
    <xf numFmtId="6" fontId="9" fillId="2" borderId="61" xfId="0" applyNumberFormat="1" applyFont="1" applyFill="1" applyBorder="1" applyAlignment="1">
      <alignment horizontal="center"/>
    </xf>
    <xf numFmtId="164" fontId="10" fillId="4" borderId="32" xfId="0" applyNumberFormat="1" applyFont="1" applyFill="1" applyBorder="1"/>
    <xf numFmtId="164" fontId="10" fillId="4" borderId="34" xfId="0" applyNumberFormat="1" applyFont="1" applyFill="1" applyBorder="1"/>
    <xf numFmtId="164" fontId="10" fillId="4" borderId="36" xfId="0" applyNumberFormat="1" applyFont="1" applyFill="1" applyBorder="1"/>
    <xf numFmtId="0" fontId="9" fillId="2" borderId="92" xfId="0" applyFont="1" applyFill="1" applyBorder="1" applyAlignment="1">
      <alignment horizontal="center" vertical="center"/>
    </xf>
    <xf numFmtId="0" fontId="9" fillId="2" borderId="93" xfId="0" applyFont="1" applyFill="1" applyBorder="1" applyAlignment="1">
      <alignment horizontal="center"/>
    </xf>
    <xf numFmtId="0" fontId="9" fillId="2" borderId="94" xfId="0" applyFont="1" applyFill="1" applyBorder="1" applyAlignment="1">
      <alignment horizontal="center"/>
    </xf>
    <xf numFmtId="0" fontId="7" fillId="0" borderId="0" xfId="1" applyFill="1"/>
    <xf numFmtId="6" fontId="9" fillId="2" borderId="62" xfId="0" applyNumberFormat="1" applyFont="1" applyFill="1" applyBorder="1" applyAlignment="1">
      <alignment horizontal="center"/>
    </xf>
    <xf numFmtId="164" fontId="14" fillId="4" borderId="35" xfId="0" applyNumberFormat="1" applyFont="1" applyFill="1" applyBorder="1"/>
    <xf numFmtId="0" fontId="17" fillId="0" borderId="0" xfId="0" applyFont="1"/>
    <xf numFmtId="0" fontId="9" fillId="2" borderId="59" xfId="0" applyFont="1" applyFill="1" applyBorder="1" applyAlignment="1">
      <alignment horizontal="center"/>
    </xf>
    <xf numFmtId="165" fontId="0" fillId="0" borderId="0" xfId="0" applyNumberFormat="1"/>
    <xf numFmtId="0" fontId="9" fillId="0" borderId="52" xfId="0" applyFont="1" applyBorder="1" applyAlignment="1">
      <alignment vertical="center"/>
    </xf>
    <xf numFmtId="3" fontId="0" fillId="0" borderId="86" xfId="0" applyNumberFormat="1" applyBorder="1"/>
    <xf numFmtId="164" fontId="0" fillId="0" borderId="34" xfId="0" applyNumberFormat="1" applyBorder="1"/>
    <xf numFmtId="164" fontId="5" fillId="0" borderId="48" xfId="0" applyNumberFormat="1" applyFont="1" applyBorder="1"/>
    <xf numFmtId="164" fontId="5" fillId="0" borderId="85" xfId="0" applyNumberFormat="1" applyFont="1" applyBorder="1"/>
    <xf numFmtId="164" fontId="5" fillId="0" borderId="24" xfId="0" applyNumberFormat="1" applyFont="1" applyBorder="1"/>
    <xf numFmtId="164" fontId="5" fillId="0" borderId="49" xfId="0" applyNumberFormat="1" applyFont="1" applyBorder="1"/>
    <xf numFmtId="164" fontId="5" fillId="0" borderId="87" xfId="0" applyNumberFormat="1" applyFont="1" applyBorder="1"/>
    <xf numFmtId="164" fontId="5" fillId="0" borderId="27" xfId="0" applyNumberFormat="1" applyFont="1" applyBorder="1"/>
    <xf numFmtId="3" fontId="0" fillId="0" borderId="85" xfId="0" applyNumberFormat="1" applyBorder="1"/>
    <xf numFmtId="164" fontId="0" fillId="0" borderId="43" xfId="0" applyNumberFormat="1" applyBorder="1"/>
    <xf numFmtId="164" fontId="0" fillId="0" borderId="44" xfId="0" applyNumberFormat="1" applyBorder="1"/>
    <xf numFmtId="164" fontId="0" fillId="0" borderId="46" xfId="0" applyNumberFormat="1" applyBorder="1"/>
    <xf numFmtId="0" fontId="6" fillId="0" borderId="0" xfId="0" applyFont="1" applyAlignment="1">
      <alignment horizontal="center"/>
    </xf>
    <xf numFmtId="164" fontId="5" fillId="0" borderId="0" xfId="0" applyNumberFormat="1" applyFont="1"/>
    <xf numFmtId="164" fontId="5" fillId="0" borderId="4" xfId="0" applyNumberFormat="1" applyFont="1" applyBorder="1"/>
    <xf numFmtId="6" fontId="8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3" fillId="0" borderId="0" xfId="0" applyFont="1"/>
    <xf numFmtId="0" fontId="9" fillId="0" borderId="7" xfId="0" applyFont="1" applyBorder="1" applyAlignment="1">
      <alignment horizontal="center"/>
    </xf>
    <xf numFmtId="0" fontId="13" fillId="0" borderId="7" xfId="0" applyFont="1" applyBorder="1"/>
    <xf numFmtId="0" fontId="9" fillId="0" borderId="88" xfId="0" applyFont="1" applyBorder="1" applyAlignment="1">
      <alignment horizontal="center"/>
    </xf>
    <xf numFmtId="166" fontId="0" fillId="0" borderId="0" xfId="0" applyNumberFormat="1"/>
    <xf numFmtId="0" fontId="9" fillId="2" borderId="38" xfId="0" applyFont="1" applyFill="1" applyBorder="1" applyAlignment="1">
      <alignment horizontal="center" vertical="center" wrapText="1"/>
    </xf>
    <xf numFmtId="0" fontId="9" fillId="2" borderId="97" xfId="0" applyFont="1" applyFill="1" applyBorder="1" applyAlignment="1">
      <alignment horizontal="center" wrapText="1"/>
    </xf>
    <xf numFmtId="164" fontId="5" fillId="0" borderId="87" xfId="0" applyNumberFormat="1" applyFont="1" applyBorder="1" applyAlignment="1">
      <alignment horizontal="center"/>
    </xf>
    <xf numFmtId="0" fontId="9" fillId="2" borderId="38" xfId="0" applyFont="1" applyFill="1" applyBorder="1" applyAlignment="1">
      <alignment horizontal="center" wrapText="1"/>
    </xf>
    <xf numFmtId="0" fontId="6" fillId="0" borderId="24" xfId="0" applyFont="1" applyBorder="1"/>
    <xf numFmtId="3" fontId="0" fillId="0" borderId="31" xfId="0" applyNumberFormat="1" applyBorder="1"/>
    <xf numFmtId="4" fontId="0" fillId="0" borderId="24" xfId="0" applyNumberFormat="1" applyBorder="1"/>
    <xf numFmtId="0" fontId="0" fillId="0" borderId="33" xfId="0" applyBorder="1"/>
    <xf numFmtId="3" fontId="0" fillId="0" borderId="84" xfId="0" applyNumberFormat="1" applyBorder="1" applyProtection="1">
      <protection locked="0"/>
    </xf>
    <xf numFmtId="0" fontId="15" fillId="0" borderId="0" xfId="0" applyFont="1" applyAlignment="1">
      <alignment horizontal="center"/>
    </xf>
    <xf numFmtId="0" fontId="9" fillId="2" borderId="57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9" fillId="2" borderId="58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3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95" xfId="0" applyFont="1" applyFill="1" applyBorder="1" applyAlignment="1">
      <alignment horizontal="center" vertical="center" wrapText="1"/>
    </xf>
    <xf numFmtId="0" fontId="9" fillId="2" borderId="83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/>
    </xf>
    <xf numFmtId="0" fontId="9" fillId="2" borderId="96" xfId="0" applyFont="1" applyFill="1" applyBorder="1" applyAlignment="1">
      <alignment horizontal="center" vertical="center"/>
    </xf>
    <xf numFmtId="0" fontId="9" fillId="2" borderId="74" xfId="0" applyFont="1" applyFill="1" applyBorder="1" applyAlignment="1">
      <alignment horizontal="center" vertical="center" wrapText="1"/>
    </xf>
    <xf numFmtId="0" fontId="9" fillId="2" borderId="82" xfId="0" applyFont="1" applyFill="1" applyBorder="1" applyAlignment="1">
      <alignment horizontal="center" vertical="center" wrapText="1"/>
    </xf>
    <xf numFmtId="0" fontId="9" fillId="2" borderId="73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16" fillId="2" borderId="65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/>
    </xf>
    <xf numFmtId="0" fontId="9" fillId="3" borderId="4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16" fillId="2" borderId="60" xfId="0" applyFont="1" applyFill="1" applyBorder="1" applyAlignment="1">
      <alignment horizontal="center" vertical="center" wrapText="1"/>
    </xf>
    <xf numFmtId="0" fontId="16" fillId="2" borderId="62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/>
    </xf>
    <xf numFmtId="0" fontId="9" fillId="2" borderId="64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6" fontId="9" fillId="2" borderId="19" xfId="0" applyNumberFormat="1" applyFont="1" applyFill="1" applyBorder="1" applyAlignment="1">
      <alignment horizontal="center"/>
    </xf>
    <xf numFmtId="0" fontId="9" fillId="2" borderId="67" xfId="0" applyFont="1" applyFill="1" applyBorder="1" applyAlignment="1">
      <alignment horizontal="center"/>
    </xf>
    <xf numFmtId="0" fontId="9" fillId="2" borderId="77" xfId="0" applyFont="1" applyFill="1" applyBorder="1" applyAlignment="1">
      <alignment horizontal="center"/>
    </xf>
    <xf numFmtId="0" fontId="9" fillId="2" borderId="78" xfId="0" applyFont="1" applyFill="1" applyBorder="1" applyAlignment="1">
      <alignment horizontal="center"/>
    </xf>
    <xf numFmtId="0" fontId="9" fillId="2" borderId="59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/>
    </xf>
    <xf numFmtId="0" fontId="9" fillId="2" borderId="68" xfId="0" applyFont="1" applyFill="1" applyBorder="1" applyAlignment="1">
      <alignment horizontal="center"/>
    </xf>
    <xf numFmtId="0" fontId="9" fillId="2" borderId="91" xfId="0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9" fillId="2" borderId="7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2" borderId="69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center"/>
    </xf>
    <xf numFmtId="49" fontId="9" fillId="2" borderId="19" xfId="0" applyNumberFormat="1" applyFont="1" applyFill="1" applyBorder="1" applyAlignment="1">
      <alignment horizontal="center"/>
    </xf>
    <xf numFmtId="49" fontId="9" fillId="2" borderId="20" xfId="0" applyNumberFormat="1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</cellXfs>
  <cellStyles count="3">
    <cellStyle name="Hiperligação" xfId="1" builtinId="8"/>
    <cellStyle name="Normal" xfId="0" builtinId="0"/>
    <cellStyle name="Normal 2" xfId="2" xr:uid="{00000000-0005-0000-0000-000002000000}"/>
  </cellStyles>
  <dxfs count="16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B0DA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'1'!$A$6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'1'!$B$6:$Q$6</c:f>
              <c:numCache>
                <c:formatCode>#,##0</c:formatCode>
                <c:ptCount val="16"/>
                <c:pt idx="0">
                  <c:v>595986.61599999934</c:v>
                </c:pt>
                <c:pt idx="1">
                  <c:v>575965.5770000004</c:v>
                </c:pt>
                <c:pt idx="2">
                  <c:v>544011.29100000043</c:v>
                </c:pt>
                <c:pt idx="3">
                  <c:v>614380.20499999926</c:v>
                </c:pt>
                <c:pt idx="4">
                  <c:v>656918.26000000106</c:v>
                </c:pt>
                <c:pt idx="5">
                  <c:v>703504.83500000078</c:v>
                </c:pt>
                <c:pt idx="6">
                  <c:v>720793.56200000143</c:v>
                </c:pt>
                <c:pt idx="7">
                  <c:v>726284.80299999879</c:v>
                </c:pt>
                <c:pt idx="8">
                  <c:v>735533.90500000014</c:v>
                </c:pt>
                <c:pt idx="9">
                  <c:v>723973.625</c:v>
                </c:pt>
                <c:pt idx="10">
                  <c:v>778040.99999999534</c:v>
                </c:pt>
                <c:pt idx="11">
                  <c:v>800341.53700000001</c:v>
                </c:pt>
                <c:pt idx="12">
                  <c:v>819402.33799999987</c:v>
                </c:pt>
                <c:pt idx="13">
                  <c:v>856189.67600000137</c:v>
                </c:pt>
                <c:pt idx="14">
                  <c:v>925952.67900000024</c:v>
                </c:pt>
                <c:pt idx="15">
                  <c:v>938781.55699999968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6C-486A-9B1D-D8DD0E339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84352"/>
        <c:axId val="39690240"/>
      </c:barChart>
      <c:catAx>
        <c:axId val="39684352"/>
        <c:scaling>
          <c:orientation val="minMax"/>
        </c:scaling>
        <c:delete val="1"/>
        <c:axPos val="b"/>
        <c:majorTickMark val="out"/>
        <c:minorTickMark val="none"/>
        <c:tickLblPos val="nextTo"/>
        <c:crossAx val="39690240"/>
        <c:crosses val="autoZero"/>
        <c:auto val="1"/>
        <c:lblAlgn val="ctr"/>
        <c:lblOffset val="100"/>
        <c:noMultiLvlLbl val="0"/>
      </c:catAx>
      <c:valAx>
        <c:axId val="3969024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9684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0.15259236826165959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'1'!$A$30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'1'!$B$30:$Q$30</c:f>
              <c:numCache>
                <c:formatCode>#,##0</c:formatCode>
                <c:ptCount val="16"/>
                <c:pt idx="0">
                  <c:v>575.60500000000002</c:v>
                </c:pt>
                <c:pt idx="1">
                  <c:v>741.03499999999963</c:v>
                </c:pt>
                <c:pt idx="2">
                  <c:v>1388.8809999999992</c:v>
                </c:pt>
                <c:pt idx="3">
                  <c:v>899.43600000000015</c:v>
                </c:pt>
                <c:pt idx="4">
                  <c:v>1170.3490000000002</c:v>
                </c:pt>
                <c:pt idx="5">
                  <c:v>1022.7370000000001</c:v>
                </c:pt>
                <c:pt idx="6">
                  <c:v>1030.066</c:v>
                </c:pt>
                <c:pt idx="7">
                  <c:v>1010.02</c:v>
                </c:pt>
                <c:pt idx="8">
                  <c:v>1183.202</c:v>
                </c:pt>
                <c:pt idx="9">
                  <c:v>1121.55</c:v>
                </c:pt>
                <c:pt idx="10">
                  <c:v>1027.2</c:v>
                </c:pt>
                <c:pt idx="11">
                  <c:v>1322.664</c:v>
                </c:pt>
                <c:pt idx="12">
                  <c:v>1463.875</c:v>
                </c:pt>
                <c:pt idx="13">
                  <c:v>1908.0899999999986</c:v>
                </c:pt>
                <c:pt idx="14">
                  <c:v>2403.679000000001</c:v>
                </c:pt>
                <c:pt idx="15">
                  <c:v>2787.6490000000008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6-4AFD-80B9-D3A3938BB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39392"/>
        <c:axId val="72940928"/>
      </c:barChart>
      <c:catAx>
        <c:axId val="72939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40928"/>
        <c:crosses val="autoZero"/>
        <c:auto val="1"/>
        <c:lblAlgn val="ctr"/>
        <c:lblOffset val="100"/>
        <c:noMultiLvlLbl val="0"/>
      </c:catAx>
      <c:valAx>
        <c:axId val="7294092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39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'1'!$A$32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'1'!$B$32:$Q$32</c:f>
              <c:numCache>
                <c:formatCode>#,##0</c:formatCode>
                <c:ptCount val="16"/>
                <c:pt idx="0">
                  <c:v>203117.0239999998</c:v>
                </c:pt>
                <c:pt idx="1">
                  <c:v>204244.86400000018</c:v>
                </c:pt>
                <c:pt idx="2">
                  <c:v>198400.41200000027</c:v>
                </c:pt>
                <c:pt idx="3">
                  <c:v>227324.11700000009</c:v>
                </c:pt>
                <c:pt idx="4">
                  <c:v>264760.33899999998</c:v>
                </c:pt>
                <c:pt idx="5">
                  <c:v>296419.00400000002</c:v>
                </c:pt>
                <c:pt idx="6">
                  <c:v>312165.44199999998</c:v>
                </c:pt>
                <c:pt idx="7">
                  <c:v>318321.61400000006</c:v>
                </c:pt>
                <c:pt idx="8">
                  <c:v>312463.31199999998</c:v>
                </c:pt>
                <c:pt idx="9">
                  <c:v>291587.27400000009</c:v>
                </c:pt>
                <c:pt idx="10">
                  <c:v>334649.34799999959</c:v>
                </c:pt>
                <c:pt idx="11">
                  <c:v>344816.77799999999</c:v>
                </c:pt>
                <c:pt idx="12">
                  <c:v>363008.511</c:v>
                </c:pt>
                <c:pt idx="13">
                  <c:v>460327.44400000002</c:v>
                </c:pt>
                <c:pt idx="14">
                  <c:v>495580.34200000018</c:v>
                </c:pt>
                <c:pt idx="15">
                  <c:v>518438.1660000002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2-49FD-A510-D3605B985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52448"/>
        <c:axId val="72974720"/>
      </c:barChart>
      <c:catAx>
        <c:axId val="72952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74720"/>
        <c:crosses val="autoZero"/>
        <c:auto val="1"/>
        <c:lblAlgn val="ctr"/>
        <c:lblOffset val="100"/>
        <c:noMultiLvlLbl val="0"/>
      </c:catAx>
      <c:valAx>
        <c:axId val="7297472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52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D6-45A0-BF27-58C6CF842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94176"/>
        <c:axId val="72995968"/>
      </c:lineChart>
      <c:catAx>
        <c:axId val="72994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95968"/>
        <c:crosses val="autoZero"/>
        <c:auto val="1"/>
        <c:lblAlgn val="ctr"/>
        <c:lblOffset val="100"/>
        <c:noMultiLvlLbl val="0"/>
      </c:catAx>
      <c:valAx>
        <c:axId val="729959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2994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81660104986879E-2"/>
          <c:y val="0.1581353248625243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'1'!$A$8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'1'!$B$8:$Q$8</c:f>
              <c:numCache>
                <c:formatCode>#,##0</c:formatCode>
                <c:ptCount val="16"/>
                <c:pt idx="0">
                  <c:v>63256.660999999986</c:v>
                </c:pt>
                <c:pt idx="1">
                  <c:v>80362.627999999997</c:v>
                </c:pt>
                <c:pt idx="2">
                  <c:v>79098.747999999992</c:v>
                </c:pt>
                <c:pt idx="3">
                  <c:v>89493.365000000005</c:v>
                </c:pt>
                <c:pt idx="4">
                  <c:v>81914.569000000003</c:v>
                </c:pt>
                <c:pt idx="5">
                  <c:v>86371.3</c:v>
                </c:pt>
                <c:pt idx="6">
                  <c:v>122399.001</c:v>
                </c:pt>
                <c:pt idx="7">
                  <c:v>125153.99099999999</c:v>
                </c:pt>
                <c:pt idx="8">
                  <c:v>116754.90900000001</c:v>
                </c:pt>
                <c:pt idx="9">
                  <c:v>110190.53600000002</c:v>
                </c:pt>
                <c:pt idx="10">
                  <c:v>137205.92600000018</c:v>
                </c:pt>
                <c:pt idx="11">
                  <c:v>154727.05100000001</c:v>
                </c:pt>
                <c:pt idx="12">
                  <c:v>169208.33799999999</c:v>
                </c:pt>
                <c:pt idx="13">
                  <c:v>166254.71299999979</c:v>
                </c:pt>
                <c:pt idx="14">
                  <c:v>167736.79199999999</c:v>
                </c:pt>
                <c:pt idx="15">
                  <c:v>197368.76900000003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1-4749-85EC-557F8F1F9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01504"/>
        <c:axId val="71389952"/>
      </c:barChart>
      <c:catAx>
        <c:axId val="39701504"/>
        <c:scaling>
          <c:orientation val="minMax"/>
        </c:scaling>
        <c:delete val="1"/>
        <c:axPos val="b"/>
        <c:majorTickMark val="out"/>
        <c:minorTickMark val="none"/>
        <c:tickLblPos val="nextTo"/>
        <c:crossAx val="71389952"/>
        <c:crosses val="autoZero"/>
        <c:auto val="1"/>
        <c:lblAlgn val="ctr"/>
        <c:lblOffset val="100"/>
        <c:noMultiLvlLbl val="0"/>
      </c:catAx>
      <c:valAx>
        <c:axId val="7138995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9701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'1'!$A$10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'1'!$B$10:$Q$10</c:f>
              <c:numCache>
                <c:formatCode>#,##0</c:formatCode>
                <c:ptCount val="16"/>
                <c:pt idx="0">
                  <c:v>532729.95499999938</c:v>
                </c:pt>
                <c:pt idx="1">
                  <c:v>495602.94900000037</c:v>
                </c:pt>
                <c:pt idx="2">
                  <c:v>464912.54300000041</c:v>
                </c:pt>
                <c:pt idx="3">
                  <c:v>524886.83999999927</c:v>
                </c:pt>
                <c:pt idx="4">
                  <c:v>575003.69100000104</c:v>
                </c:pt>
                <c:pt idx="5">
                  <c:v>617133.53500000073</c:v>
                </c:pt>
                <c:pt idx="6">
                  <c:v>598394.56100000138</c:v>
                </c:pt>
                <c:pt idx="7">
                  <c:v>601130.81199999875</c:v>
                </c:pt>
                <c:pt idx="8">
                  <c:v>618778.99600000016</c:v>
                </c:pt>
                <c:pt idx="9">
                  <c:v>613783.08899999992</c:v>
                </c:pt>
                <c:pt idx="10">
                  <c:v>640835.07399999513</c:v>
                </c:pt>
                <c:pt idx="11">
                  <c:v>645614.48600000003</c:v>
                </c:pt>
                <c:pt idx="12">
                  <c:v>650193.99999999988</c:v>
                </c:pt>
                <c:pt idx="13">
                  <c:v>689934.96300000162</c:v>
                </c:pt>
                <c:pt idx="14">
                  <c:v>758215.88700000022</c:v>
                </c:pt>
                <c:pt idx="15">
                  <c:v>741412.78799999971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B-478F-A562-6183FD33D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73568"/>
        <c:axId val="40175104"/>
      </c:barChart>
      <c:catAx>
        <c:axId val="40173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175104"/>
        <c:crosses val="autoZero"/>
        <c:auto val="1"/>
        <c:lblAlgn val="ctr"/>
        <c:lblOffset val="100"/>
        <c:noMultiLvlLbl val="0"/>
      </c:catAx>
      <c:valAx>
        <c:axId val="401751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0173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F-4D8B-AB7E-83867EB8A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198912"/>
        <c:axId val="40200448"/>
      </c:lineChart>
      <c:catAx>
        <c:axId val="40198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00448"/>
        <c:crosses val="autoZero"/>
        <c:auto val="1"/>
        <c:lblAlgn val="ctr"/>
        <c:lblOffset val="100"/>
        <c:noMultiLvlLbl val="0"/>
      </c:catAx>
      <c:valAx>
        <c:axId val="402004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0198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'1'!$A$17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'1'!$B$17:$Q$17</c:f>
              <c:numCache>
                <c:formatCode>#,##0</c:formatCode>
                <c:ptCount val="16"/>
                <c:pt idx="0">
                  <c:v>392293.98699999956</c:v>
                </c:pt>
                <c:pt idx="1">
                  <c:v>370979.67800000019</c:v>
                </c:pt>
                <c:pt idx="2">
                  <c:v>344221.9980000002</c:v>
                </c:pt>
                <c:pt idx="3">
                  <c:v>386156.65199999994</c:v>
                </c:pt>
                <c:pt idx="4">
                  <c:v>390987.57200000004</c:v>
                </c:pt>
                <c:pt idx="5">
                  <c:v>406063.09400000004</c:v>
                </c:pt>
                <c:pt idx="6">
                  <c:v>407598.05399999983</c:v>
                </c:pt>
                <c:pt idx="7">
                  <c:v>406953.16900000011</c:v>
                </c:pt>
                <c:pt idx="8">
                  <c:v>421887.39099999977</c:v>
                </c:pt>
                <c:pt idx="9">
                  <c:v>431264.80099999998</c:v>
                </c:pt>
                <c:pt idx="10">
                  <c:v>442364.451999999</c:v>
                </c:pt>
                <c:pt idx="11">
                  <c:v>454202.09499999997</c:v>
                </c:pt>
                <c:pt idx="12">
                  <c:v>454929.95199999987</c:v>
                </c:pt>
                <c:pt idx="13">
                  <c:v>393954.14199999906</c:v>
                </c:pt>
                <c:pt idx="14">
                  <c:v>427968.65799999994</c:v>
                </c:pt>
                <c:pt idx="15">
                  <c:v>417555.74200000014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73-4D58-8058-CE2B5B7A7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17600"/>
        <c:axId val="40231680"/>
      </c:barChart>
      <c:catAx>
        <c:axId val="40217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31680"/>
        <c:crosses val="autoZero"/>
        <c:auto val="1"/>
        <c:lblAlgn val="ctr"/>
        <c:lblOffset val="100"/>
        <c:noMultiLvlLbl val="0"/>
      </c:catAx>
      <c:valAx>
        <c:axId val="4023168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021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'1'!$A$19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'1'!$B$19:$Q$19</c:f>
              <c:numCache>
                <c:formatCode>#,##0</c:formatCode>
                <c:ptCount val="16"/>
                <c:pt idx="0">
                  <c:v>62681.055999999982</c:v>
                </c:pt>
                <c:pt idx="1">
                  <c:v>79621.592999999993</c:v>
                </c:pt>
                <c:pt idx="2">
                  <c:v>77709.866999999998</c:v>
                </c:pt>
                <c:pt idx="3">
                  <c:v>88593.928999999989</c:v>
                </c:pt>
                <c:pt idx="4">
                  <c:v>80744.22</c:v>
                </c:pt>
                <c:pt idx="5">
                  <c:v>85348.562999999995</c:v>
                </c:pt>
                <c:pt idx="6">
                  <c:v>121368.935</c:v>
                </c:pt>
                <c:pt idx="7">
                  <c:v>124143.97100000001</c:v>
                </c:pt>
                <c:pt idx="8">
                  <c:v>115571.70700000001</c:v>
                </c:pt>
                <c:pt idx="9">
                  <c:v>109068.98599999999</c:v>
                </c:pt>
                <c:pt idx="10">
                  <c:v>136178.72600000011</c:v>
                </c:pt>
                <c:pt idx="11">
                  <c:v>153404.38699999999</c:v>
                </c:pt>
                <c:pt idx="12">
                  <c:v>167744.46300000002</c:v>
                </c:pt>
                <c:pt idx="13">
                  <c:v>164346.62300000008</c:v>
                </c:pt>
                <c:pt idx="14">
                  <c:v>165333.11300000001</c:v>
                </c:pt>
                <c:pt idx="15">
                  <c:v>194581.12000000002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39-4F86-89CE-F581F2BDE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23168"/>
        <c:axId val="72824704"/>
      </c:barChart>
      <c:catAx>
        <c:axId val="72823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24704"/>
        <c:crosses val="autoZero"/>
        <c:auto val="1"/>
        <c:lblAlgn val="ctr"/>
        <c:lblOffset val="100"/>
        <c:noMultiLvlLbl val="0"/>
      </c:catAx>
      <c:valAx>
        <c:axId val="728247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823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61499343832021"/>
          <c:y val="7.6990376202974642E-3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'1'!$A$21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'1'!$B$21:$Q$21</c:f>
              <c:numCache>
                <c:formatCode>#,##0</c:formatCode>
                <c:ptCount val="16"/>
                <c:pt idx="0">
                  <c:v>329612.93099999957</c:v>
                </c:pt>
                <c:pt idx="1">
                  <c:v>291358.0850000002</c:v>
                </c:pt>
                <c:pt idx="2">
                  <c:v>266512.13100000017</c:v>
                </c:pt>
                <c:pt idx="3">
                  <c:v>297562.72299999994</c:v>
                </c:pt>
                <c:pt idx="4">
                  <c:v>310243.35200000007</c:v>
                </c:pt>
                <c:pt idx="5">
                  <c:v>320714.53100000008</c:v>
                </c:pt>
                <c:pt idx="6">
                  <c:v>286229.11899999983</c:v>
                </c:pt>
                <c:pt idx="7">
                  <c:v>282809.19800000009</c:v>
                </c:pt>
                <c:pt idx="8">
                  <c:v>306315.68399999978</c:v>
                </c:pt>
                <c:pt idx="9">
                  <c:v>322195.815</c:v>
                </c:pt>
                <c:pt idx="10">
                  <c:v>306185.72599999886</c:v>
                </c:pt>
                <c:pt idx="11">
                  <c:v>300797.70799999998</c:v>
                </c:pt>
                <c:pt idx="12">
                  <c:v>287185.48899999983</c:v>
                </c:pt>
                <c:pt idx="13">
                  <c:v>229607.51899999898</c:v>
                </c:pt>
                <c:pt idx="14">
                  <c:v>262635.54499999993</c:v>
                </c:pt>
                <c:pt idx="15">
                  <c:v>222974.62200000012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4-4EF9-B2B1-A05657E36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30336"/>
        <c:axId val="72860800"/>
      </c:barChart>
      <c:catAx>
        <c:axId val="72830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60800"/>
        <c:crosses val="autoZero"/>
        <c:auto val="1"/>
        <c:lblAlgn val="ctr"/>
        <c:lblOffset val="100"/>
        <c:noMultiLvlLbl val="0"/>
      </c:catAx>
      <c:valAx>
        <c:axId val="728608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830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D-49E5-9394-C632C286A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892800"/>
        <c:axId val="72894336"/>
      </c:lineChart>
      <c:catAx>
        <c:axId val="72892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94336"/>
        <c:crosses val="autoZero"/>
        <c:auto val="1"/>
        <c:lblAlgn val="ctr"/>
        <c:lblOffset val="100"/>
        <c:noMultiLvlLbl val="0"/>
      </c:catAx>
      <c:valAx>
        <c:axId val="728943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2892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'1'!$A$28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'1'!$B$28:$Q$28</c:f>
              <c:numCache>
                <c:formatCode>#,##0</c:formatCode>
                <c:ptCount val="16"/>
                <c:pt idx="0">
                  <c:v>203692.62899999981</c:v>
                </c:pt>
                <c:pt idx="1">
                  <c:v>204985.89900000018</c:v>
                </c:pt>
                <c:pt idx="2">
                  <c:v>199789.29300000027</c:v>
                </c:pt>
                <c:pt idx="3">
                  <c:v>228223.55300000007</c:v>
                </c:pt>
                <c:pt idx="4">
                  <c:v>265930.68799999997</c:v>
                </c:pt>
                <c:pt idx="5">
                  <c:v>297441.74100000004</c:v>
                </c:pt>
                <c:pt idx="6">
                  <c:v>313195.50799999997</c:v>
                </c:pt>
                <c:pt idx="7">
                  <c:v>319331.63400000008</c:v>
                </c:pt>
                <c:pt idx="8">
                  <c:v>313646.51399999997</c:v>
                </c:pt>
                <c:pt idx="9">
                  <c:v>292708.82400000008</c:v>
                </c:pt>
                <c:pt idx="10">
                  <c:v>335676.5479999996</c:v>
                </c:pt>
                <c:pt idx="11">
                  <c:v>346139.44199999998</c:v>
                </c:pt>
                <c:pt idx="12">
                  <c:v>364472.386</c:v>
                </c:pt>
                <c:pt idx="13">
                  <c:v>462235.53400000004</c:v>
                </c:pt>
                <c:pt idx="14">
                  <c:v>497984.02100000018</c:v>
                </c:pt>
                <c:pt idx="15">
                  <c:v>521225.81500000018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16-4DBD-8C1C-C20B41F0D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14048"/>
        <c:axId val="72915584"/>
      </c:barChart>
      <c:catAx>
        <c:axId val="72914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15584"/>
        <c:crosses val="autoZero"/>
        <c:auto val="1"/>
        <c:lblAlgn val="ctr"/>
        <c:lblOffset val="100"/>
        <c:noMultiLvlLbl val="0"/>
      </c:catAx>
      <c:valAx>
        <c:axId val="729155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14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4</xdr:col>
      <xdr:colOff>38100</xdr:colOff>
      <xdr:row>4</xdr:row>
      <xdr:rowOff>76200</xdr:rowOff>
    </xdr:to>
    <xdr:pic>
      <xdr:nvPicPr>
        <xdr:cNvPr id="1145" name="Imagem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866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5</xdr:row>
      <xdr:rowOff>76200</xdr:rowOff>
    </xdr:from>
    <xdr:to>
      <xdr:col>18</xdr:col>
      <xdr:colOff>57150</xdr:colOff>
      <xdr:row>6</xdr:row>
      <xdr:rowOff>257175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B69929F-F374-470C-8CBD-86A2A53E82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76200</xdr:colOff>
      <xdr:row>7</xdr:row>
      <xdr:rowOff>0</xdr:rowOff>
    </xdr:from>
    <xdr:to>
      <xdr:col>18</xdr:col>
      <xdr:colOff>57150</xdr:colOff>
      <xdr:row>8</xdr:row>
      <xdr:rowOff>200025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4CB0ADC-C97B-4B74-982A-3EA1AA7A7A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76200</xdr:colOff>
      <xdr:row>9</xdr:row>
      <xdr:rowOff>0</xdr:rowOff>
    </xdr:from>
    <xdr:to>
      <xdr:col>18</xdr:col>
      <xdr:colOff>57150</xdr:colOff>
      <xdr:row>10</xdr:row>
      <xdr:rowOff>257175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9E1795A-CEB1-4788-B789-6586EA0ABC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1219200</xdr:colOff>
      <xdr:row>12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E7F7E0A-90E1-420B-899E-F703908F52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0</xdr:colOff>
      <xdr:row>16</xdr:row>
      <xdr:rowOff>28575</xdr:rowOff>
    </xdr:from>
    <xdr:to>
      <xdr:col>17</xdr:col>
      <xdr:colOff>1219200</xdr:colOff>
      <xdr:row>17</xdr:row>
      <xdr:rowOff>219075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21492C3-8B38-4C36-AFFE-BF782D2251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0</xdr:colOff>
      <xdr:row>18</xdr:row>
      <xdr:rowOff>76200</xdr:rowOff>
    </xdr:from>
    <xdr:to>
      <xdr:col>17</xdr:col>
      <xdr:colOff>1219200</xdr:colOff>
      <xdr:row>19</xdr:row>
      <xdr:rowOff>276225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C5CEC65-0766-4AF7-A021-F3B1C7EC3F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1219200</xdr:colOff>
      <xdr:row>21</xdr:row>
      <xdr:rowOff>247650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4EA0E977-5600-469E-A2BC-444800150C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0</xdr:colOff>
      <xdr:row>22</xdr:row>
      <xdr:rowOff>0</xdr:rowOff>
    </xdr:from>
    <xdr:to>
      <xdr:col>17</xdr:col>
      <xdr:colOff>1219200</xdr:colOff>
      <xdr:row>23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1A93C7A6-C639-4FDF-85F7-D7A5B7BC32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47625</xdr:colOff>
      <xdr:row>27</xdr:row>
      <xdr:rowOff>104775</xdr:rowOff>
    </xdr:from>
    <xdr:to>
      <xdr:col>18</xdr:col>
      <xdr:colOff>28575</xdr:colOff>
      <xdr:row>28</xdr:row>
      <xdr:rowOff>228600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758C8290-FC42-42D1-8A94-9B2832EB47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47625</xdr:colOff>
      <xdr:row>28</xdr:row>
      <xdr:rowOff>352424</xdr:rowOff>
    </xdr:from>
    <xdr:to>
      <xdr:col>18</xdr:col>
      <xdr:colOff>28575</xdr:colOff>
      <xdr:row>30</xdr:row>
      <xdr:rowOff>266699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EF597CB4-2EFF-4282-9186-E2080CEE8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57150</xdr:colOff>
      <xdr:row>31</xdr:row>
      <xdr:rowOff>95250</xdr:rowOff>
    </xdr:from>
    <xdr:to>
      <xdr:col>18</xdr:col>
      <xdr:colOff>38100</xdr:colOff>
      <xdr:row>32</xdr:row>
      <xdr:rowOff>228600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A31136BB-C5F0-4F52-8D10-1E129B548A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33</xdr:row>
      <xdr:rowOff>0</xdr:rowOff>
    </xdr:from>
    <xdr:to>
      <xdr:col>17</xdr:col>
      <xdr:colOff>1219200</xdr:colOff>
      <xdr:row>34</xdr:row>
      <xdr:rowOff>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4101E881-33F7-4830-9ED6-50F3C0262D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2\cachos\Users\mjoao%20lima\Documents\COM&#201;RCIO%20EXTERNO\S&#237;ntese%20Estatistica\75.%20Novembro%202019\Sintese%20Estatistica%20Novembr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2\cachos\Users\MJL\Dropbox\IVV\S&#237;ntese%20Estatistica\Mar&#231;o%202013\Sintese%20Estatistica%20Jan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1 (2)"/>
    </sheetNames>
    <sheetDataSet>
      <sheetData sheetId="0"/>
      <sheetData sheetId="1"/>
      <sheetData sheetId="2">
        <row r="6">
          <cell r="A6" t="str">
            <v>Exportações (1)</v>
          </cell>
        </row>
      </sheetData>
      <sheetData sheetId="3">
        <row r="7">
          <cell r="T7">
            <v>44866.651000000042</v>
          </cell>
        </row>
        <row r="8">
          <cell r="T8">
            <v>46937.144999999968</v>
          </cell>
        </row>
        <row r="9">
          <cell r="T9">
            <v>62257.105999999985</v>
          </cell>
        </row>
        <row r="10">
          <cell r="T10">
            <v>62171.204999999944</v>
          </cell>
        </row>
        <row r="11">
          <cell r="T11">
            <v>55267.650999999962</v>
          </cell>
        </row>
        <row r="12">
          <cell r="T12">
            <v>56091.163000000008</v>
          </cell>
        </row>
        <row r="13">
          <cell r="T13">
            <v>69013.110000000117</v>
          </cell>
        </row>
        <row r="14">
          <cell r="T14">
            <v>45062.92500000001</v>
          </cell>
        </row>
        <row r="15">
          <cell r="T15">
            <v>70793.574000000022</v>
          </cell>
        </row>
        <row r="16">
          <cell r="T16">
            <v>82030.592000000048</v>
          </cell>
        </row>
        <row r="17">
          <cell r="T17">
            <v>82936.982000000047</v>
          </cell>
        </row>
        <row r="18">
          <cell r="T18">
            <v>58105.801000000007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 refreshError="1"/>
      <sheetData sheetId="1" refreshError="1"/>
      <sheetData sheetId="2">
        <row r="5">
          <cell r="B5">
            <v>2007</v>
          </cell>
          <cell r="C5">
            <v>2008</v>
          </cell>
          <cell r="D5">
            <v>2009</v>
          </cell>
          <cell r="E5">
            <v>2010</v>
          </cell>
          <cell r="F5">
            <v>2011</v>
          </cell>
        </row>
        <row r="12">
          <cell r="A12" t="str">
            <v>Cobertura [ (1) / (2) ]</v>
          </cell>
          <cell r="B12">
            <v>9.4217210737695982</v>
          </cell>
          <cell r="C12">
            <v>7.1670824030294336</v>
          </cell>
          <cell r="D12">
            <v>6.8776220200097287</v>
          </cell>
          <cell r="E12">
            <v>6.8650922333739492</v>
          </cell>
          <cell r="F12">
            <v>7.8787262635609423</v>
          </cell>
        </row>
      </sheetData>
      <sheetData sheetId="3">
        <row r="5">
          <cell r="AD5">
            <v>2011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fitToPage="1"/>
  </sheetPr>
  <dimension ref="B2:K60"/>
  <sheetViews>
    <sheetView showGridLines="0" showRowColHeaders="0" tabSelected="1" zoomScaleNormal="100" workbookViewId="0">
      <selection activeCell="B27" sqref="B27"/>
    </sheetView>
  </sheetViews>
  <sheetFormatPr defaultRowHeight="15" x14ac:dyDescent="0.25"/>
  <cols>
    <col min="1" max="1" width="3.140625" customWidth="1"/>
  </cols>
  <sheetData>
    <row r="2" spans="2:11" ht="15.75" x14ac:dyDescent="0.25">
      <c r="E2" s="306" t="s">
        <v>25</v>
      </c>
      <c r="F2" s="306"/>
      <c r="G2" s="306"/>
      <c r="H2" s="306"/>
      <c r="I2" s="306"/>
      <c r="J2" s="306"/>
      <c r="K2" s="306"/>
    </row>
    <row r="3" spans="2:11" ht="15.75" x14ac:dyDescent="0.25">
      <c r="E3" s="306" t="s">
        <v>152</v>
      </c>
      <c r="F3" s="306"/>
      <c r="G3" s="306"/>
      <c r="H3" s="306"/>
      <c r="I3" s="306"/>
      <c r="J3" s="306"/>
      <c r="K3" s="306"/>
    </row>
    <row r="7" spans="2:11" ht="15.95" customHeight="1" x14ac:dyDescent="0.25"/>
    <row r="8" spans="2:11" ht="15.95" customHeight="1" x14ac:dyDescent="0.25">
      <c r="B8" s="5" t="s">
        <v>26</v>
      </c>
      <c r="C8" s="5"/>
    </row>
    <row r="9" spans="2:11" ht="15.95" customHeight="1" x14ac:dyDescent="0.25"/>
    <row r="10" spans="2:11" ht="15.95" customHeight="1" x14ac:dyDescent="0.25">
      <c r="B10" s="5" t="s">
        <v>102</v>
      </c>
      <c r="G10" t="s">
        <v>91</v>
      </c>
    </row>
    <row r="11" spans="2:11" ht="15.95" customHeight="1" x14ac:dyDescent="0.25"/>
    <row r="12" spans="2:11" ht="15.95" customHeight="1" x14ac:dyDescent="0.25">
      <c r="B12" s="5" t="s">
        <v>98</v>
      </c>
    </row>
    <row r="13" spans="2:11" ht="15.95" customHeight="1" x14ac:dyDescent="0.25">
      <c r="B13" s="5"/>
      <c r="C13" s="5"/>
      <c r="D13" s="5"/>
      <c r="E13" s="5"/>
      <c r="F13" s="5"/>
      <c r="G13" s="5"/>
    </row>
    <row r="14" spans="2:11" ht="15.95" customHeight="1" x14ac:dyDescent="0.25">
      <c r="B14" s="5" t="s">
        <v>97</v>
      </c>
      <c r="C14" s="5"/>
      <c r="D14" s="5"/>
      <c r="E14" s="5"/>
      <c r="F14" s="5"/>
      <c r="G14" s="5"/>
    </row>
    <row r="15" spans="2:11" ht="15.95" customHeight="1" x14ac:dyDescent="0.25"/>
    <row r="16" spans="2:11" ht="15.95" customHeight="1" x14ac:dyDescent="0.25">
      <c r="B16" s="5" t="s">
        <v>101</v>
      </c>
    </row>
    <row r="17" spans="2:8" ht="15.95" customHeight="1" x14ac:dyDescent="0.25">
      <c r="B17" s="5"/>
    </row>
    <row r="18" spans="2:8" ht="15.95" customHeight="1" x14ac:dyDescent="0.25">
      <c r="B18" s="5" t="s">
        <v>240</v>
      </c>
    </row>
    <row r="19" spans="2:8" ht="15.95" customHeight="1" x14ac:dyDescent="0.25">
      <c r="B19" s="5"/>
    </row>
    <row r="20" spans="2:8" ht="15.95" customHeight="1" x14ac:dyDescent="0.25">
      <c r="B20" s="267" t="s">
        <v>107</v>
      </c>
    </row>
    <row r="21" spans="2:8" ht="15.95" customHeight="1" x14ac:dyDescent="0.25">
      <c r="B21" s="5"/>
    </row>
    <row r="22" spans="2:8" ht="15.95" customHeight="1" x14ac:dyDescent="0.25">
      <c r="B22" s="5" t="s">
        <v>241</v>
      </c>
    </row>
    <row r="23" spans="2:8" ht="15.95" customHeight="1" x14ac:dyDescent="0.25"/>
    <row r="24" spans="2:8" ht="15.95" customHeight="1" x14ac:dyDescent="0.25">
      <c r="B24" s="267" t="s">
        <v>108</v>
      </c>
    </row>
    <row r="25" spans="2:8" ht="15.95" customHeight="1" x14ac:dyDescent="0.25"/>
    <row r="26" spans="2:8" ht="15.95" customHeight="1" x14ac:dyDescent="0.25">
      <c r="B26" s="267" t="s">
        <v>242</v>
      </c>
    </row>
    <row r="27" spans="2:8" ht="15.95" customHeight="1" x14ac:dyDescent="0.25">
      <c r="B27" s="5"/>
      <c r="C27" s="5"/>
      <c r="D27" s="5"/>
      <c r="E27" s="5"/>
      <c r="F27" s="5"/>
      <c r="G27" s="5"/>
      <c r="H27" s="5"/>
    </row>
    <row r="28" spans="2:8" ht="15.95" customHeight="1" x14ac:dyDescent="0.25">
      <c r="B28" s="267" t="s">
        <v>117</v>
      </c>
    </row>
    <row r="29" spans="2:8" ht="15.95" customHeight="1" x14ac:dyDescent="0.25">
      <c r="B29" s="5"/>
    </row>
    <row r="30" spans="2:8" x14ac:dyDescent="0.25">
      <c r="B30" s="267" t="s">
        <v>118</v>
      </c>
    </row>
    <row r="31" spans="2:8" x14ac:dyDescent="0.25">
      <c r="B31" s="5"/>
    </row>
    <row r="32" spans="2:8" x14ac:dyDescent="0.25">
      <c r="B32" s="267" t="s">
        <v>119</v>
      </c>
    </row>
    <row r="33" spans="2:2" x14ac:dyDescent="0.25">
      <c r="B33" s="5"/>
    </row>
    <row r="34" spans="2:2" x14ac:dyDescent="0.25">
      <c r="B34" s="267" t="s">
        <v>120</v>
      </c>
    </row>
    <row r="36" spans="2:2" x14ac:dyDescent="0.25">
      <c r="B36" s="267" t="s">
        <v>121</v>
      </c>
    </row>
    <row r="38" spans="2:2" x14ac:dyDescent="0.25">
      <c r="B38" s="267" t="s">
        <v>122</v>
      </c>
    </row>
    <row r="39" spans="2:2" x14ac:dyDescent="0.25">
      <c r="B39" s="267"/>
    </row>
    <row r="40" spans="2:2" x14ac:dyDescent="0.25">
      <c r="B40" s="267" t="s">
        <v>123</v>
      </c>
    </row>
    <row r="42" spans="2:2" x14ac:dyDescent="0.25">
      <c r="B42" s="267" t="s">
        <v>124</v>
      </c>
    </row>
    <row r="44" spans="2:2" x14ac:dyDescent="0.25">
      <c r="B44" s="267" t="s">
        <v>125</v>
      </c>
    </row>
    <row r="46" spans="2:2" x14ac:dyDescent="0.25">
      <c r="B46" s="267" t="s">
        <v>109</v>
      </c>
    </row>
    <row r="48" spans="2:2" x14ac:dyDescent="0.25">
      <c r="B48" s="267" t="s">
        <v>110</v>
      </c>
    </row>
    <row r="50" spans="2:2" x14ac:dyDescent="0.25">
      <c r="B50" s="267" t="s">
        <v>111</v>
      </c>
    </row>
    <row r="52" spans="2:2" x14ac:dyDescent="0.25">
      <c r="B52" s="267" t="s">
        <v>112</v>
      </c>
    </row>
    <row r="54" spans="2:2" x14ac:dyDescent="0.25">
      <c r="B54" s="267" t="s">
        <v>126</v>
      </c>
    </row>
    <row r="56" spans="2:2" x14ac:dyDescent="0.25">
      <c r="B56" s="267" t="s">
        <v>127</v>
      </c>
    </row>
    <row r="58" spans="2:2" x14ac:dyDescent="0.25">
      <c r="B58" s="267" t="s">
        <v>128</v>
      </c>
    </row>
    <row r="60" spans="2:2" x14ac:dyDescent="0.25">
      <c r="B60" s="267" t="s">
        <v>129</v>
      </c>
    </row>
  </sheetData>
  <customSheetViews>
    <customSheetView guid="{D2454DF7-9151-402B-B9E4-208D72282370}" showGridLines="0" showRowCol="0" fitToPage="1">
      <selection activeCell="F9" sqref="F9"/>
      <pageMargins left="0.31496062992125984" right="0.31496062992125984" top="0.35433070866141736" bottom="0.35433070866141736" header="0.31496062992125984" footer="0.31496062992125984"/>
      <pageSetup paperSize="9" scale="82" orientation="portrait" r:id="rId1"/>
    </customSheetView>
  </customSheetViews>
  <mergeCells count="2">
    <mergeCell ref="E2:K2"/>
    <mergeCell ref="E3:K3"/>
  </mergeCells>
  <hyperlinks>
    <hyperlink ref="B8:C8" location="'0'!A1" display="0 - Nota Introdutória" xr:uid="{00000000-0004-0000-0000-000002000000}"/>
    <hyperlink ref="B10" location="'1'!A1" display="1 - Evolução Recente da Balança Comercial (1.000 €)" xr:uid="{00000000-0004-0000-0000-000003000000}"/>
    <hyperlink ref="B12" location="'2'!A1" display="2 - Evolução  Mensal e Trimestral das Exportações" xr:uid="{00000000-0004-0000-0000-000004000000}"/>
    <hyperlink ref="B14" location="'3'!A1" display="3. Evolução Mensal e Timestral das Importações" xr:uid="{00000000-0004-0000-0000-000005000000}"/>
    <hyperlink ref="B16" location="'4'!A1" display="4 - Exportações por Tipo de Produto" xr:uid="{00000000-0004-0000-0000-000006000000}"/>
    <hyperlink ref="B18" location="'5'!A1" display="5 - Exportações por Tipo de produto - fevereiro 2021 vs fevereiro 2020" xr:uid="{E9B1E9FC-9FF7-4195-87D6-3006A0CEF0A2}"/>
    <hyperlink ref="B20" location="'6'!A1" display="6 - Evolução das Exportações de Vinho (NC 2204) por Mercado / Acondicionamento" xr:uid="{56FF14C1-E2A3-483B-A1FF-E6EC5C395427}"/>
    <hyperlink ref="B22" location="'7'!A1" display="7 - Evolução das Exportações de Vinho (NC 2204) por Mercado / Acondicionamento - fevereiro 2021 vs fevereiro 2020" xr:uid="{F4E8D403-A921-450E-8B5C-7BDED51D6FCE}"/>
    <hyperlink ref="B24" location="'8'!A1" display="8 - Evolução das Exportações com Destino a uma Selecção de Mercados" xr:uid="{54F53325-7E45-40D8-91BE-AF0ABBD7EF28}"/>
    <hyperlink ref="B26" location="'9'!A1" display="9 - Evolução das Exportações com Destino a uma Selecção de Mercado - fevereiro 2021 vs fevereiro 2020" xr:uid="{54C55F9D-1FA0-4654-8A8B-3B4FA99B9E16}"/>
    <hyperlink ref="B28" location="'10'!A1" display="10 - Evolução das Exportações de Vinho com DOP + IGP + Vinho ( ex-vinho mesa) por Mercado / Acondicionamento" xr:uid="{EA9D33F2-4AD5-4EE8-A048-36923BBD85BA}"/>
    <hyperlink ref="B30" location="'11'!A1" display="11 - Evolução das Exportações de Vinho com DOP + Vinho com IGP + Vinho (ex-vinho mesa) com Destino a uma Selecção de Mercados" xr:uid="{30DD850B-1E4A-4E70-AB04-C6DC3D89DFED}"/>
    <hyperlink ref="B32" location="'12'!A1" display="12 - Evolução das Exportações de Vinho com DOP + IGP por Mercado / Acondicionamento" xr:uid="{B9DEB847-51C4-4A0E-9D56-35301BC50610}"/>
    <hyperlink ref="B34" location="'13'!A1" display="13 - Evolução das Exportações de Vinho com DOP + Vinho com IGP com Destino a uma Selecção de Mercados" xr:uid="{80FD4D7E-7306-4B27-BB2E-AE035CD05539}"/>
    <hyperlink ref="B36" location="'14'!A1" display="14 - Evolução das Exportações de Vinho com DOP por Mercado / Acondicionamento" xr:uid="{48661EB9-B113-4F34-9144-8051207985CA}"/>
    <hyperlink ref="B38" location="'15'!A1" display="15 - Evolução das Exportações de Vinho com DOP com Destino a uma Selecção de Mercados" xr:uid="{92875B0D-926B-45F3-9A80-BDEAE4CDD9AA}"/>
    <hyperlink ref="B40" location="'16'!A1" display="16 - Evolução das Exportações de Vinho com DOP Vinho Verde -  Branco e Acondicionamento até 2 litros - com Destino a uma Seleção de Mercados" xr:uid="{1600B932-6478-4ED2-83F2-CD4E43FF9EF9}"/>
    <hyperlink ref="B42" location="'17'!A1" display="17 - Evolução das Exportações de Vinho com IGP por Mercado / Acondicionamento" xr:uid="{6263D861-1850-4E3A-A173-3B67C751DE14}"/>
    <hyperlink ref="B44" location="'18'!A1" display="18 - Evolução das Exportações de Vinho com IGP com Destino a uma Seleção de Mercados" xr:uid="{B3868B5E-2771-43CF-9802-52F64E2AC8A7}"/>
    <hyperlink ref="B46" location="'19'!A1" display="19 - Evolução das Exportações de Vinho ( ex-vinho mesa) por Mercado / Acondicionamento" xr:uid="{C8408116-018E-402A-A3E2-D8BC1C13F70F}"/>
    <hyperlink ref="B48" location="'20'!A1" display="20 - Evolução das Exportações de Vinho (ex-vinho mesa) com Destino a uma Seleção de Mercados" xr:uid="{4337DBAB-C2E7-4083-94FD-41927BB38508}"/>
    <hyperlink ref="B50" location="'21'!A1" display="21- Evolução das Exportações de Vinhos Espumantes e Espumosos por Mercado" xr:uid="{6EEDDA6B-FB25-4CF5-92F3-CE3292B3DE11}"/>
    <hyperlink ref="B52" location="'22'!A1" display="22 - Evolução das Exportações de Vinhos Espumantes e Espumosos com Destino a uma Seleção de Mercados" xr:uid="{D095C1A3-19E8-4710-918E-BEBC62AB51AE}"/>
    <hyperlink ref="B54" location="'23'!A1" display="23 - Evolução das Exportações de Vinho Licoroso com DOP Porto por Mercado" xr:uid="{4AEE1043-9B41-4FF2-96C3-4BA21CBC6FE3}"/>
    <hyperlink ref="B56" location="'24'!A1" display="24 - Evolução das Exportações de Vinho Licoroso com DOP Porto com Destino a uma Seleção de Mercados" xr:uid="{5BC242E6-E20D-4973-899C-56568A7C9AAA}"/>
    <hyperlink ref="B58" location="'25'!A1" display="25 - Evolução das Exportações de Vinho Licoroso com DOP Madeira por Mercado" xr:uid="{3E4F9072-9FC1-4755-B488-50267D2385D1}"/>
    <hyperlink ref="B60" location="'26'!A1" display="26 - Evolução das Exportações de Vinho Licoroso com DOP Madeira com Destino a uma Seleção de Mercados" xr:uid="{43AF9C40-38A9-4672-BFEE-55698E7683D9}"/>
  </hyperlinks>
  <pageMargins left="0.31496062992125984" right="0.31496062992125984" top="0.35433070866141736" bottom="0.35433070866141736" header="0.31496062992125984" footer="0.31496062992125984"/>
  <pageSetup paperSize="9" scale="81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lha7">
    <pageSetUpPr fitToPage="1"/>
  </sheetPr>
  <dimension ref="A1:Q96"/>
  <sheetViews>
    <sheetView showGridLines="0" zoomScaleNormal="100" workbookViewId="0">
      <selection activeCell="I86" sqref="I86"/>
    </sheetView>
  </sheetViews>
  <sheetFormatPr defaultRowHeight="15" x14ac:dyDescent="0.25"/>
  <cols>
    <col min="1" max="1" width="33.140625" customWidth="1"/>
    <col min="2" max="5" width="9.7109375" customWidth="1"/>
    <col min="6" max="6" width="10.85546875" customWidth="1"/>
    <col min="7" max="7" width="1.85546875" customWidth="1"/>
    <col min="8" max="11" width="9.7109375" customWidth="1"/>
    <col min="12" max="12" width="10.85546875" customWidth="1"/>
    <col min="13" max="13" width="1.85546875" customWidth="1"/>
    <col min="14" max="15" width="9.7109375" style="34" customWidth="1"/>
    <col min="16" max="16" width="10.85546875" customWidth="1"/>
    <col min="17" max="17" width="1.85546875" customWidth="1"/>
  </cols>
  <sheetData>
    <row r="1" spans="1:17" ht="15.75" x14ac:dyDescent="0.25">
      <c r="A1" s="4" t="s">
        <v>31</v>
      </c>
    </row>
    <row r="3" spans="1:17" ht="8.25" customHeight="1" thickBot="1" x14ac:dyDescent="0.3"/>
    <row r="4" spans="1:17" x14ac:dyDescent="0.25">
      <c r="A4" s="355" t="s">
        <v>3</v>
      </c>
      <c r="B4" s="349" t="s">
        <v>1</v>
      </c>
      <c r="C4" s="342"/>
      <c r="D4" s="349" t="s">
        <v>104</v>
      </c>
      <c r="E4" s="342"/>
      <c r="F4" s="130" t="s">
        <v>0</v>
      </c>
      <c r="H4" s="358" t="s">
        <v>19</v>
      </c>
      <c r="I4" s="359"/>
      <c r="J4" s="349" t="s">
        <v>13</v>
      </c>
      <c r="K4" s="347"/>
      <c r="L4" s="130" t="s">
        <v>0</v>
      </c>
      <c r="N4" s="341" t="s">
        <v>22</v>
      </c>
      <c r="O4" s="342"/>
      <c r="P4" s="130" t="s">
        <v>0</v>
      </c>
    </row>
    <row r="5" spans="1:17" x14ac:dyDescent="0.25">
      <c r="A5" s="356"/>
      <c r="B5" s="350" t="s">
        <v>154</v>
      </c>
      <c r="C5" s="344"/>
      <c r="D5" s="350" t="str">
        <f>B5</f>
        <v>jan-abr</v>
      </c>
      <c r="E5" s="344"/>
      <c r="F5" s="131" t="s">
        <v>150</v>
      </c>
      <c r="H5" s="339" t="str">
        <f>B5</f>
        <v>jan-abr</v>
      </c>
      <c r="I5" s="344"/>
      <c r="J5" s="350" t="str">
        <f>B5</f>
        <v>jan-abr</v>
      </c>
      <c r="K5" s="340"/>
      <c r="L5" s="131" t="str">
        <f>F5</f>
        <v>2023 / 2022</v>
      </c>
      <c r="N5" s="339" t="str">
        <f>B5</f>
        <v>jan-abr</v>
      </c>
      <c r="O5" s="340"/>
      <c r="P5" s="131" t="str">
        <f>L5</f>
        <v>2023 / 2022</v>
      </c>
    </row>
    <row r="6" spans="1:17" ht="19.5" customHeight="1" thickBot="1" x14ac:dyDescent="0.3">
      <c r="A6" s="357"/>
      <c r="B6" s="99">
        <v>2022</v>
      </c>
      <c r="C6" s="134">
        <v>2023</v>
      </c>
      <c r="D6" s="99">
        <f>B6</f>
        <v>2022</v>
      </c>
      <c r="E6" s="134">
        <f>C6</f>
        <v>2023</v>
      </c>
      <c r="F6" s="131" t="s">
        <v>1</v>
      </c>
      <c r="H6" s="25">
        <f>B6</f>
        <v>2022</v>
      </c>
      <c r="I6" s="134">
        <f>C6</f>
        <v>2023</v>
      </c>
      <c r="J6" s="99">
        <f>B6</f>
        <v>2022</v>
      </c>
      <c r="K6" s="134">
        <f>C6</f>
        <v>2023</v>
      </c>
      <c r="L6" s="260">
        <v>1000</v>
      </c>
      <c r="N6" s="25">
        <f>B6</f>
        <v>2022</v>
      </c>
      <c r="O6" s="134">
        <f>C6</f>
        <v>2023</v>
      </c>
      <c r="P6" s="132"/>
    </row>
    <row r="7" spans="1:17" ht="20.100000000000001" customHeight="1" x14ac:dyDescent="0.25">
      <c r="A7" s="8" t="s">
        <v>160</v>
      </c>
      <c r="B7" s="19">
        <v>132722.68000000002</v>
      </c>
      <c r="C7" s="147">
        <v>113075.96999999994</v>
      </c>
      <c r="D7" s="214">
        <f>B7/$B$33</f>
        <v>0.12952598389842621</v>
      </c>
      <c r="E7" s="246">
        <f>C7/$C$33</f>
        <v>0.11328811218599831</v>
      </c>
      <c r="F7" s="52">
        <f>(C7-B7)/B7</f>
        <v>-0.14802827971828234</v>
      </c>
      <c r="H7" s="19">
        <v>35692.698000000004</v>
      </c>
      <c r="I7" s="147">
        <v>33620.734000000011</v>
      </c>
      <c r="J7" s="214">
        <f t="shared" ref="J7:J32" si="0">H7/$H$33</f>
        <v>0.12543047443799271</v>
      </c>
      <c r="K7" s="246">
        <f>I7/$I$33</f>
        <v>0.11974055757957121</v>
      </c>
      <c r="L7" s="52">
        <f>(I7-H7)/H7</f>
        <v>-5.8050080719591231E-2</v>
      </c>
      <c r="N7" s="40">
        <f t="shared" ref="N7:N33" si="1">(H7/B7)*10</f>
        <v>2.689268932785263</v>
      </c>
      <c r="O7" s="149">
        <f t="shared" ref="O7:O33" si="2">(I7/C7)*10</f>
        <v>2.973287251040166</v>
      </c>
      <c r="P7" s="52">
        <f>(O7-N7)/N7</f>
        <v>0.10561172026806057</v>
      </c>
      <c r="Q7" s="2"/>
    </row>
    <row r="8" spans="1:17" ht="20.100000000000001" customHeight="1" x14ac:dyDescent="0.25">
      <c r="A8" s="8" t="s">
        <v>161</v>
      </c>
      <c r="B8" s="19">
        <v>84400.430000000008</v>
      </c>
      <c r="C8" s="140">
        <v>76316.349999999977</v>
      </c>
      <c r="D8" s="214">
        <f t="shared" ref="D8:D32" si="3">B8/$B$33</f>
        <v>8.2367600904383845E-2</v>
      </c>
      <c r="E8" s="215">
        <f t="shared" ref="E8:E32" si="4">C8/$C$33</f>
        <v>7.6459527346313394E-2</v>
      </c>
      <c r="F8" s="52">
        <f t="shared" ref="F8:F33" si="5">(C8-B8)/B8</f>
        <v>-9.5782450397468716E-2</v>
      </c>
      <c r="H8" s="19">
        <v>34231.078000000009</v>
      </c>
      <c r="I8" s="140">
        <v>33230.828999999991</v>
      </c>
      <c r="J8" s="214">
        <f t="shared" si="0"/>
        <v>0.12029408239365753</v>
      </c>
      <c r="K8" s="215">
        <f t="shared" ref="K8:K32" si="6">I8/$I$33</f>
        <v>0.11835190728707416</v>
      </c>
      <c r="L8" s="52">
        <f t="shared" ref="L8:L33" si="7">(I8-H8)/H8</f>
        <v>-2.9220493727951477E-2</v>
      </c>
      <c r="N8" s="40">
        <f t="shared" si="1"/>
        <v>4.0557942655031507</v>
      </c>
      <c r="O8" s="143">
        <f t="shared" si="2"/>
        <v>4.3543525076867535</v>
      </c>
      <c r="P8" s="52">
        <f t="shared" ref="P8:P33" si="8">(O8-N8)/N8</f>
        <v>7.3612767965823958E-2</v>
      </c>
      <c r="Q8" s="2"/>
    </row>
    <row r="9" spans="1:17" ht="20.100000000000001" customHeight="1" x14ac:dyDescent="0.25">
      <c r="A9" s="8" t="s">
        <v>162</v>
      </c>
      <c r="B9" s="19">
        <v>63843.839999999967</v>
      </c>
      <c r="C9" s="140">
        <v>69902.469999999928</v>
      </c>
      <c r="D9" s="214">
        <f t="shared" si="3"/>
        <v>6.2306127271192037E-2</v>
      </c>
      <c r="E9" s="215">
        <f t="shared" si="4"/>
        <v>7.0033614245700274E-2</v>
      </c>
      <c r="F9" s="52">
        <f t="shared" si="5"/>
        <v>9.489764400136276E-2</v>
      </c>
      <c r="H9" s="19">
        <v>19068.885999999991</v>
      </c>
      <c r="I9" s="140">
        <v>21609.874000000003</v>
      </c>
      <c r="J9" s="214">
        <f t="shared" si="0"/>
        <v>6.7011449176075058E-2</v>
      </c>
      <c r="K9" s="215">
        <f t="shared" si="6"/>
        <v>7.6963767715014134E-2</v>
      </c>
      <c r="L9" s="52">
        <f t="shared" si="7"/>
        <v>0.13325309092518636</v>
      </c>
      <c r="N9" s="40">
        <f t="shared" si="1"/>
        <v>2.9868012325073181</v>
      </c>
      <c r="O9" s="143">
        <f t="shared" si="2"/>
        <v>3.0914321053319038</v>
      </c>
      <c r="P9" s="52">
        <f t="shared" si="8"/>
        <v>3.5031079968033778E-2</v>
      </c>
      <c r="Q9" s="2"/>
    </row>
    <row r="10" spans="1:17" ht="20.100000000000001" customHeight="1" x14ac:dyDescent="0.25">
      <c r="A10" s="8" t="s">
        <v>163</v>
      </c>
      <c r="B10" s="19">
        <v>62701.03</v>
      </c>
      <c r="C10" s="140">
        <v>59304.430000000015</v>
      </c>
      <c r="D10" s="214">
        <f t="shared" si="3"/>
        <v>6.1190842455823957E-2</v>
      </c>
      <c r="E10" s="215">
        <f t="shared" si="4"/>
        <v>5.9415691229238968E-2</v>
      </c>
      <c r="F10" s="52">
        <f t="shared" si="5"/>
        <v>-5.4171358907500945E-2</v>
      </c>
      <c r="H10" s="19">
        <v>19484.731</v>
      </c>
      <c r="I10" s="140">
        <v>19678.217000000015</v>
      </c>
      <c r="J10" s="214">
        <f t="shared" si="0"/>
        <v>6.8472802297732269E-2</v>
      </c>
      <c r="K10" s="215">
        <f t="shared" si="6"/>
        <v>7.0084153301108718E-2</v>
      </c>
      <c r="L10" s="52">
        <f t="shared" si="7"/>
        <v>9.9301345243111312E-3</v>
      </c>
      <c r="N10" s="40">
        <f t="shared" si="1"/>
        <v>3.1075615504242915</v>
      </c>
      <c r="O10" s="143">
        <f t="shared" si="2"/>
        <v>3.3181698230638101</v>
      </c>
      <c r="P10" s="52">
        <f t="shared" si="8"/>
        <v>6.7772840287190189E-2</v>
      </c>
      <c r="Q10" s="2"/>
    </row>
    <row r="11" spans="1:17" ht="20.100000000000001" customHeight="1" x14ac:dyDescent="0.25">
      <c r="A11" s="8" t="s">
        <v>164</v>
      </c>
      <c r="B11" s="19">
        <v>70407.39999999998</v>
      </c>
      <c r="C11" s="140">
        <v>63094.989999999976</v>
      </c>
      <c r="D11" s="214">
        <f t="shared" si="3"/>
        <v>6.8711600449373453E-2</v>
      </c>
      <c r="E11" s="215">
        <f t="shared" si="4"/>
        <v>6.3213362710878726E-2</v>
      </c>
      <c r="F11" s="52">
        <f t="shared" si="5"/>
        <v>-0.10385854327812141</v>
      </c>
      <c r="H11" s="19">
        <v>17383.553999999996</v>
      </c>
      <c r="I11" s="140">
        <v>16007.090999999999</v>
      </c>
      <c r="J11" s="214">
        <f t="shared" si="0"/>
        <v>6.1088893466065955E-2</v>
      </c>
      <c r="K11" s="215">
        <f t="shared" si="6"/>
        <v>5.700940382702338E-2</v>
      </c>
      <c r="L11" s="52">
        <f t="shared" si="7"/>
        <v>-7.9181909522068855E-2</v>
      </c>
      <c r="N11" s="40">
        <f t="shared" si="1"/>
        <v>2.468995304470837</v>
      </c>
      <c r="O11" s="143">
        <f t="shared" si="2"/>
        <v>2.5369828888157371</v>
      </c>
      <c r="P11" s="52">
        <f t="shared" si="8"/>
        <v>2.7536538535244952E-2</v>
      </c>
      <c r="Q11" s="2"/>
    </row>
    <row r="12" spans="1:17" ht="20.100000000000001" customHeight="1" x14ac:dyDescent="0.25">
      <c r="A12" s="8" t="s">
        <v>165</v>
      </c>
      <c r="B12" s="19">
        <v>43919.560000000005</v>
      </c>
      <c r="C12" s="140">
        <v>57693.85</v>
      </c>
      <c r="D12" s="214">
        <f t="shared" si="3"/>
        <v>4.2861734116474766E-2</v>
      </c>
      <c r="E12" s="215">
        <f t="shared" si="4"/>
        <v>5.7802089614992128E-2</v>
      </c>
      <c r="F12" s="52">
        <f t="shared" si="5"/>
        <v>0.31362540972632674</v>
      </c>
      <c r="H12" s="19">
        <v>15118.929000000004</v>
      </c>
      <c r="I12" s="140">
        <v>15382.472000000011</v>
      </c>
      <c r="J12" s="214">
        <f t="shared" si="0"/>
        <v>5.3130599358567038E-2</v>
      </c>
      <c r="K12" s="215">
        <f t="shared" si="6"/>
        <v>5.4784817435340423E-2</v>
      </c>
      <c r="L12" s="52">
        <f t="shared" si="7"/>
        <v>1.7431327311610952E-2</v>
      </c>
      <c r="N12" s="40">
        <f t="shared" si="1"/>
        <v>3.4424135851998523</v>
      </c>
      <c r="O12" s="143">
        <f t="shared" si="2"/>
        <v>2.6662238696152207</v>
      </c>
      <c r="P12" s="52">
        <f t="shared" si="8"/>
        <v>-0.22547834429940214</v>
      </c>
      <c r="Q12" s="2"/>
    </row>
    <row r="13" spans="1:17" ht="20.100000000000001" customHeight="1" x14ac:dyDescent="0.25">
      <c r="A13" s="8" t="s">
        <v>166</v>
      </c>
      <c r="B13" s="19">
        <v>47800.619999999981</v>
      </c>
      <c r="C13" s="140">
        <v>40418.12000000001</v>
      </c>
      <c r="D13" s="214">
        <f t="shared" si="3"/>
        <v>4.6649316729098493E-2</v>
      </c>
      <c r="E13" s="215">
        <f t="shared" si="4"/>
        <v>4.0493948563139856E-2</v>
      </c>
      <c r="F13" s="52">
        <f t="shared" si="5"/>
        <v>-0.15444360345116809</v>
      </c>
      <c r="H13" s="19">
        <v>18322.187999999995</v>
      </c>
      <c r="I13" s="140">
        <v>15339.916000000003</v>
      </c>
      <c r="J13" s="214">
        <f t="shared" si="0"/>
        <v>6.4387419902583329E-2</v>
      </c>
      <c r="K13" s="215">
        <f t="shared" si="6"/>
        <v>5.4633253844600341E-2</v>
      </c>
      <c r="L13" s="52">
        <f t="shared" si="7"/>
        <v>-0.16276833312702568</v>
      </c>
      <c r="N13" s="40">
        <f t="shared" si="1"/>
        <v>3.8330440065421749</v>
      </c>
      <c r="O13" s="143">
        <f t="shared" si="2"/>
        <v>3.795306659488368</v>
      </c>
      <c r="P13" s="52">
        <f t="shared" si="8"/>
        <v>-9.8452684053189753E-3</v>
      </c>
      <c r="Q13" s="2"/>
    </row>
    <row r="14" spans="1:17" ht="20.100000000000001" customHeight="1" x14ac:dyDescent="0.25">
      <c r="A14" s="8" t="s">
        <v>167</v>
      </c>
      <c r="B14" s="19">
        <v>102101.55999999998</v>
      </c>
      <c r="C14" s="140">
        <v>108922.32999999999</v>
      </c>
      <c r="D14" s="214">
        <f t="shared" si="3"/>
        <v>9.9642389805300741E-2</v>
      </c>
      <c r="E14" s="215">
        <f t="shared" si="4"/>
        <v>0.10912667952881884</v>
      </c>
      <c r="F14" s="52">
        <f t="shared" si="5"/>
        <v>6.6803778512297018E-2</v>
      </c>
      <c r="H14" s="19">
        <v>12429.64</v>
      </c>
      <c r="I14" s="140">
        <v>15331.410999999996</v>
      </c>
      <c r="J14" s="214">
        <f t="shared" si="0"/>
        <v>4.3679960598480158E-2</v>
      </c>
      <c r="K14" s="215">
        <f t="shared" si="6"/>
        <v>5.4602963207810107E-2</v>
      </c>
      <c r="L14" s="52">
        <f t="shared" si="7"/>
        <v>0.23345575575801045</v>
      </c>
      <c r="N14" s="40">
        <f t="shared" si="1"/>
        <v>1.2173800282777267</v>
      </c>
      <c r="O14" s="143">
        <f t="shared" si="2"/>
        <v>1.4075544472836743</v>
      </c>
      <c r="P14" s="52">
        <f t="shared" si="8"/>
        <v>0.15621614827622435</v>
      </c>
      <c r="Q14" s="2"/>
    </row>
    <row r="15" spans="1:17" ht="20.100000000000001" customHeight="1" x14ac:dyDescent="0.25">
      <c r="A15" s="8" t="s">
        <v>168</v>
      </c>
      <c r="B15" s="19">
        <v>36335.62999999999</v>
      </c>
      <c r="C15" s="140">
        <v>34337.879999999997</v>
      </c>
      <c r="D15" s="214">
        <f t="shared" si="3"/>
        <v>3.5460467090622116E-2</v>
      </c>
      <c r="E15" s="215">
        <f t="shared" si="4"/>
        <v>3.4402301405589086E-2</v>
      </c>
      <c r="F15" s="52">
        <f t="shared" si="5"/>
        <v>-5.4980469583161024E-2</v>
      </c>
      <c r="H15" s="19">
        <v>13221.472</v>
      </c>
      <c r="I15" s="140">
        <v>12447.777000000006</v>
      </c>
      <c r="J15" s="214">
        <f t="shared" si="0"/>
        <v>4.6462598756996071E-2</v>
      </c>
      <c r="K15" s="215">
        <f t="shared" si="6"/>
        <v>4.4332873833336367E-2</v>
      </c>
      <c r="L15" s="52">
        <f t="shared" si="7"/>
        <v>-5.8518068184843133E-2</v>
      </c>
      <c r="N15" s="40">
        <f t="shared" si="1"/>
        <v>3.6387072413496075</v>
      </c>
      <c r="O15" s="143">
        <f t="shared" si="2"/>
        <v>3.6250860565649385</v>
      </c>
      <c r="P15" s="52">
        <f t="shared" si="8"/>
        <v>-3.7434132182661848E-3</v>
      </c>
      <c r="Q15" s="2"/>
    </row>
    <row r="16" spans="1:17" ht="20.100000000000001" customHeight="1" x14ac:dyDescent="0.25">
      <c r="A16" s="8" t="s">
        <v>169</v>
      </c>
      <c r="B16" s="19">
        <v>42524.830000000016</v>
      </c>
      <c r="C16" s="140">
        <v>31158.300000000003</v>
      </c>
      <c r="D16" s="214">
        <f t="shared" si="3"/>
        <v>4.1500596927844684E-2</v>
      </c>
      <c r="E16" s="215">
        <f t="shared" si="4"/>
        <v>3.1216756185465339E-2</v>
      </c>
      <c r="F16" s="52">
        <f t="shared" si="5"/>
        <v>-0.26729160351728648</v>
      </c>
      <c r="H16" s="19">
        <v>14802.156999999999</v>
      </c>
      <c r="I16" s="140">
        <v>11698.233000000002</v>
      </c>
      <c r="J16" s="214">
        <f t="shared" si="0"/>
        <v>5.2017406339404618E-2</v>
      </c>
      <c r="K16" s="215">
        <f t="shared" si="6"/>
        <v>4.166336588950556E-2</v>
      </c>
      <c r="L16" s="52">
        <f t="shared" si="7"/>
        <v>-0.20969403310612078</v>
      </c>
      <c r="N16" s="40">
        <f t="shared" si="1"/>
        <v>3.4808268486905165</v>
      </c>
      <c r="O16" s="143">
        <f t="shared" si="2"/>
        <v>3.7544516228420681</v>
      </c>
      <c r="P16" s="52">
        <f t="shared" si="8"/>
        <v>7.8609131119087114E-2</v>
      </c>
      <c r="Q16" s="2"/>
    </row>
    <row r="17" spans="1:17" ht="20.100000000000001" customHeight="1" x14ac:dyDescent="0.25">
      <c r="A17" s="8" t="s">
        <v>170</v>
      </c>
      <c r="B17" s="19">
        <v>44591.689999999995</v>
      </c>
      <c r="C17" s="140">
        <v>48403.060000000005</v>
      </c>
      <c r="D17" s="214">
        <f t="shared" si="3"/>
        <v>4.3517675509141401E-2</v>
      </c>
      <c r="E17" s="215">
        <f t="shared" si="4"/>
        <v>4.8493869134402387E-2</v>
      </c>
      <c r="F17" s="52">
        <f t="shared" si="5"/>
        <v>8.547265196721654E-2</v>
      </c>
      <c r="H17" s="19">
        <v>10224.683000000001</v>
      </c>
      <c r="I17" s="140">
        <v>11047.877999999997</v>
      </c>
      <c r="J17" s="214">
        <f t="shared" si="0"/>
        <v>3.593135043106236E-2</v>
      </c>
      <c r="K17" s="215">
        <f t="shared" si="6"/>
        <v>3.9347120493891573E-2</v>
      </c>
      <c r="L17" s="52">
        <f t="shared" si="7"/>
        <v>8.0510564484003663E-2</v>
      </c>
      <c r="N17" s="40">
        <f t="shared" si="1"/>
        <v>2.2929570509662232</v>
      </c>
      <c r="O17" s="143">
        <f t="shared" si="2"/>
        <v>2.28247511624265</v>
      </c>
      <c r="P17" s="52">
        <f t="shared" si="8"/>
        <v>-4.5713611247782497E-3</v>
      </c>
      <c r="Q17" s="2"/>
    </row>
    <row r="18" spans="1:17" ht="20.100000000000001" customHeight="1" x14ac:dyDescent="0.25">
      <c r="A18" s="8" t="s">
        <v>171</v>
      </c>
      <c r="B18" s="19">
        <v>37257.580000000009</v>
      </c>
      <c r="C18" s="140">
        <v>33592.740000000013</v>
      </c>
      <c r="D18" s="214">
        <f t="shared" si="3"/>
        <v>3.6360211436163935E-2</v>
      </c>
      <c r="E18" s="215">
        <f t="shared" si="4"/>
        <v>3.3655763446071484E-2</v>
      </c>
      <c r="F18" s="52">
        <f t="shared" si="5"/>
        <v>-9.836495016584533E-2</v>
      </c>
      <c r="H18" s="19">
        <v>8996.5300000000007</v>
      </c>
      <c r="I18" s="140">
        <v>8331.0949999999957</v>
      </c>
      <c r="J18" s="214">
        <f t="shared" si="0"/>
        <v>3.1615402853424936E-2</v>
      </c>
      <c r="K18" s="215">
        <f t="shared" si="6"/>
        <v>2.9671272511432287E-2</v>
      </c>
      <c r="L18" s="52">
        <f t="shared" si="7"/>
        <v>-7.3965740124248447E-2</v>
      </c>
      <c r="N18" s="40">
        <f t="shared" si="1"/>
        <v>2.4146844749444272</v>
      </c>
      <c r="O18" s="143">
        <f t="shared" si="2"/>
        <v>2.4800284228080214</v>
      </c>
      <c r="P18" s="52">
        <f t="shared" si="8"/>
        <v>2.7061070935612847E-2</v>
      </c>
      <c r="Q18" s="2"/>
    </row>
    <row r="19" spans="1:17" ht="20.100000000000001" customHeight="1" x14ac:dyDescent="0.25">
      <c r="A19" s="8" t="s">
        <v>172</v>
      </c>
      <c r="B19" s="19">
        <v>32466.899999999991</v>
      </c>
      <c r="C19" s="140">
        <v>35684.490000000005</v>
      </c>
      <c r="D19" s="214">
        <f t="shared" si="3"/>
        <v>3.1684917503412471E-2</v>
      </c>
      <c r="E19" s="215">
        <f t="shared" si="4"/>
        <v>3.5751437784881594E-2</v>
      </c>
      <c r="F19" s="52">
        <f t="shared" si="5"/>
        <v>9.910370254012596E-2</v>
      </c>
      <c r="H19" s="19">
        <v>6631.996000000001</v>
      </c>
      <c r="I19" s="140">
        <v>7095.4400000000005</v>
      </c>
      <c r="J19" s="214">
        <f t="shared" si="0"/>
        <v>2.3306010791083093E-2</v>
      </c>
      <c r="K19" s="215">
        <f t="shared" si="6"/>
        <v>2.5270475709197559E-2</v>
      </c>
      <c r="L19" s="52">
        <f t="shared" si="7"/>
        <v>6.9880018021723694E-2</v>
      </c>
      <c r="N19" s="40">
        <f t="shared" si="1"/>
        <v>2.0426945596900237</v>
      </c>
      <c r="O19" s="143">
        <f t="shared" si="2"/>
        <v>1.988382067391183</v>
      </c>
      <c r="P19" s="52">
        <f t="shared" si="8"/>
        <v>-2.6588650780507574E-2</v>
      </c>
      <c r="Q19" s="2"/>
    </row>
    <row r="20" spans="1:17" ht="20.100000000000001" customHeight="1" x14ac:dyDescent="0.25">
      <c r="A20" s="8" t="s">
        <v>173</v>
      </c>
      <c r="B20" s="19">
        <v>10973.849999999999</v>
      </c>
      <c r="C20" s="140">
        <v>13243.599999999997</v>
      </c>
      <c r="D20" s="214">
        <f t="shared" si="3"/>
        <v>1.070953900572038E-2</v>
      </c>
      <c r="E20" s="215">
        <f t="shared" si="4"/>
        <v>1.3268446359969209E-2</v>
      </c>
      <c r="F20" s="52">
        <f t="shared" si="5"/>
        <v>0.20683260660570343</v>
      </c>
      <c r="H20" s="19">
        <v>5073.2480000000005</v>
      </c>
      <c r="I20" s="140">
        <v>5138.1370000000006</v>
      </c>
      <c r="J20" s="214">
        <f t="shared" si="0"/>
        <v>1.7828293719393182E-2</v>
      </c>
      <c r="K20" s="215">
        <f t="shared" si="6"/>
        <v>1.8299522827200179E-2</v>
      </c>
      <c r="L20" s="52">
        <f t="shared" si="7"/>
        <v>1.2790425384290325E-2</v>
      </c>
      <c r="N20" s="40">
        <f t="shared" si="1"/>
        <v>4.6230338486492899</v>
      </c>
      <c r="O20" s="143">
        <f t="shared" si="2"/>
        <v>3.8797132199704021</v>
      </c>
      <c r="P20" s="52">
        <f t="shared" si="8"/>
        <v>-0.16078632625544448</v>
      </c>
      <c r="Q20" s="2"/>
    </row>
    <row r="21" spans="1:17" ht="20.100000000000001" customHeight="1" x14ac:dyDescent="0.25">
      <c r="A21" s="8" t="s">
        <v>174</v>
      </c>
      <c r="B21" s="19">
        <v>17436.990000000005</v>
      </c>
      <c r="C21" s="140">
        <v>15119.840000000002</v>
      </c>
      <c r="D21" s="214">
        <f t="shared" si="3"/>
        <v>1.7017010852832533E-2</v>
      </c>
      <c r="E21" s="215">
        <f t="shared" si="4"/>
        <v>1.514820637978472E-2</v>
      </c>
      <c r="F21" s="52">
        <f t="shared" si="5"/>
        <v>-0.13288704071058149</v>
      </c>
      <c r="H21" s="19">
        <v>4372.6850000000004</v>
      </c>
      <c r="I21" s="140">
        <v>3961.0910000000017</v>
      </c>
      <c r="J21" s="214">
        <f t="shared" si="0"/>
        <v>1.5366391022552965E-2</v>
      </c>
      <c r="K21" s="215">
        <f t="shared" si="6"/>
        <v>1.4107462524864011E-2</v>
      </c>
      <c r="L21" s="52">
        <f t="shared" si="7"/>
        <v>-9.4128435960971035E-2</v>
      </c>
      <c r="N21" s="40">
        <f t="shared" si="1"/>
        <v>2.507706318579066</v>
      </c>
      <c r="O21" s="143">
        <f t="shared" si="2"/>
        <v>2.6197969026127272</v>
      </c>
      <c r="P21" s="52">
        <f t="shared" si="8"/>
        <v>4.4698449416985468E-2</v>
      </c>
      <c r="Q21" s="2"/>
    </row>
    <row r="22" spans="1:17" ht="20.100000000000001" customHeight="1" x14ac:dyDescent="0.25">
      <c r="A22" s="8" t="s">
        <v>175</v>
      </c>
      <c r="B22" s="19">
        <v>17100.2</v>
      </c>
      <c r="C22" s="140">
        <v>16707.829999999998</v>
      </c>
      <c r="D22" s="214">
        <f t="shared" si="3"/>
        <v>1.6688332618508515E-2</v>
      </c>
      <c r="E22" s="215">
        <f t="shared" si="4"/>
        <v>1.6739175612860882E-2</v>
      </c>
      <c r="F22" s="52">
        <f t="shared" si="5"/>
        <v>-2.2945345668471867E-2</v>
      </c>
      <c r="H22" s="19">
        <v>3880.3050000000003</v>
      </c>
      <c r="I22" s="140">
        <v>3921.9519999999989</v>
      </c>
      <c r="J22" s="214">
        <f t="shared" si="0"/>
        <v>1.3636080329767038E-2</v>
      </c>
      <c r="K22" s="215">
        <f t="shared" si="6"/>
        <v>1.3968068611479872E-2</v>
      </c>
      <c r="L22" s="52">
        <f t="shared" si="7"/>
        <v>1.0732919190630264E-2</v>
      </c>
      <c r="N22" s="40">
        <f t="shared" si="1"/>
        <v>2.2691576706705185</v>
      </c>
      <c r="O22" s="143">
        <f t="shared" si="2"/>
        <v>2.3473736565430694</v>
      </c>
      <c r="P22" s="52">
        <f t="shared" si="8"/>
        <v>3.4469171923799648E-2</v>
      </c>
      <c r="Q22" s="2"/>
    </row>
    <row r="23" spans="1:17" ht="20.100000000000001" customHeight="1" x14ac:dyDescent="0.25">
      <c r="A23" s="8" t="s">
        <v>176</v>
      </c>
      <c r="B23" s="19">
        <v>13974.619999999995</v>
      </c>
      <c r="C23" s="140">
        <v>13378.049999999997</v>
      </c>
      <c r="D23" s="214">
        <f t="shared" si="3"/>
        <v>1.3638033869619148E-2</v>
      </c>
      <c r="E23" s="215">
        <f t="shared" si="4"/>
        <v>1.340314860204069E-2</v>
      </c>
      <c r="F23" s="52">
        <f t="shared" si="5"/>
        <v>-4.2689532881752638E-2</v>
      </c>
      <c r="H23" s="19">
        <v>3916.2019999999984</v>
      </c>
      <c r="I23" s="140">
        <v>3779.0129999999995</v>
      </c>
      <c r="J23" s="214">
        <f t="shared" si="0"/>
        <v>1.3762228757686396E-2</v>
      </c>
      <c r="K23" s="215">
        <f t="shared" si="6"/>
        <v>1.3458990030391599E-2</v>
      </c>
      <c r="L23" s="52">
        <f t="shared" si="7"/>
        <v>-3.5031134757604179E-2</v>
      </c>
      <c r="N23" s="40">
        <f t="shared" si="1"/>
        <v>2.8023674346780094</v>
      </c>
      <c r="O23" s="143">
        <f t="shared" si="2"/>
        <v>2.8247861235381837</v>
      </c>
      <c r="P23" s="52">
        <f t="shared" si="8"/>
        <v>7.9999105694539951E-3</v>
      </c>
      <c r="Q23" s="2"/>
    </row>
    <row r="24" spans="1:17" ht="20.100000000000001" customHeight="1" x14ac:dyDescent="0.25">
      <c r="A24" s="8" t="s">
        <v>177</v>
      </c>
      <c r="B24" s="19">
        <v>939.05999999999983</v>
      </c>
      <c r="C24" s="140">
        <v>1433.0099999999998</v>
      </c>
      <c r="D24" s="214">
        <f t="shared" si="3"/>
        <v>9.164422421221156E-4</v>
      </c>
      <c r="E24" s="215">
        <f t="shared" si="4"/>
        <v>1.435698474606563E-3</v>
      </c>
      <c r="F24" s="52">
        <f t="shared" si="5"/>
        <v>0.52600472813238774</v>
      </c>
      <c r="H24" s="19">
        <v>2139.442</v>
      </c>
      <c r="I24" s="140">
        <v>3456.058</v>
      </c>
      <c r="J24" s="214">
        <f t="shared" si="0"/>
        <v>7.5183788317870499E-3</v>
      </c>
      <c r="K24" s="215">
        <f t="shared" si="6"/>
        <v>1.2308782787054487E-2</v>
      </c>
      <c r="L24" s="52">
        <f t="shared" si="7"/>
        <v>0.6154015860210279</v>
      </c>
      <c r="N24" s="40">
        <f t="shared" si="1"/>
        <v>22.782804080676424</v>
      </c>
      <c r="O24" s="143">
        <f t="shared" si="2"/>
        <v>24.117473011353727</v>
      </c>
      <c r="P24" s="52">
        <f t="shared" si="8"/>
        <v>5.8582294170247566E-2</v>
      </c>
      <c r="Q24" s="2"/>
    </row>
    <row r="25" spans="1:17" ht="20.100000000000001" customHeight="1" x14ac:dyDescent="0.25">
      <c r="A25" s="8" t="s">
        <v>178</v>
      </c>
      <c r="B25" s="19">
        <v>5399.11</v>
      </c>
      <c r="C25" s="140">
        <v>13399.349999999995</v>
      </c>
      <c r="D25" s="214">
        <f t="shared" si="3"/>
        <v>5.269069573684255E-3</v>
      </c>
      <c r="E25" s="215">
        <f t="shared" si="4"/>
        <v>1.3424488563038253E-2</v>
      </c>
      <c r="F25" s="52">
        <f t="shared" si="5"/>
        <v>1.4817701435977404</v>
      </c>
      <c r="H25" s="19">
        <v>1311.674</v>
      </c>
      <c r="I25" s="140">
        <v>2949.8579999999997</v>
      </c>
      <c r="J25" s="214">
        <f t="shared" si="0"/>
        <v>4.6094551924312256E-3</v>
      </c>
      <c r="K25" s="215">
        <f t="shared" si="6"/>
        <v>1.0505946767865287E-2</v>
      </c>
      <c r="L25" s="52">
        <f t="shared" si="7"/>
        <v>1.2489261813529884</v>
      </c>
      <c r="N25" s="40">
        <f t="shared" si="1"/>
        <v>2.4294263313768383</v>
      </c>
      <c r="O25" s="143">
        <f t="shared" si="2"/>
        <v>2.2014933560210017</v>
      </c>
      <c r="P25" s="52">
        <f t="shared" si="8"/>
        <v>-9.3821727546131939E-2</v>
      </c>
      <c r="Q25" s="2"/>
    </row>
    <row r="26" spans="1:17" ht="20.100000000000001" customHeight="1" x14ac:dyDescent="0.25">
      <c r="A26" s="8" t="s">
        <v>179</v>
      </c>
      <c r="B26" s="19">
        <v>10632.940000000002</v>
      </c>
      <c r="C26" s="140">
        <v>6113.1799999999985</v>
      </c>
      <c r="D26" s="214">
        <f t="shared" si="3"/>
        <v>1.0376840003780304E-2</v>
      </c>
      <c r="E26" s="215">
        <f t="shared" si="4"/>
        <v>6.1246489563892429E-3</v>
      </c>
      <c r="F26" s="52">
        <f t="shared" si="5"/>
        <v>-0.42507152302185497</v>
      </c>
      <c r="H26" s="19">
        <v>2977.8120000000004</v>
      </c>
      <c r="I26" s="140">
        <v>2420.4540000000002</v>
      </c>
      <c r="J26" s="214">
        <f t="shared" si="0"/>
        <v>1.0464559780466804E-2</v>
      </c>
      <c r="K26" s="215">
        <f t="shared" si="6"/>
        <v>8.6204694863503979E-3</v>
      </c>
      <c r="L26" s="52">
        <f t="shared" si="7"/>
        <v>-0.18717031162477688</v>
      </c>
      <c r="N26" s="40">
        <f t="shared" si="1"/>
        <v>2.8005537508910985</v>
      </c>
      <c r="O26" s="143">
        <f t="shared" si="2"/>
        <v>3.9594024713815079</v>
      </c>
      <c r="P26" s="52">
        <f t="shared" si="8"/>
        <v>0.41379270800343659</v>
      </c>
      <c r="Q26" s="2"/>
    </row>
    <row r="27" spans="1:17" ht="20.100000000000001" customHeight="1" x14ac:dyDescent="0.25">
      <c r="A27" s="8" t="s">
        <v>180</v>
      </c>
      <c r="B27" s="19">
        <v>25503.409999999996</v>
      </c>
      <c r="C27" s="140">
        <v>32141.660000000011</v>
      </c>
      <c r="D27" s="214">
        <f t="shared" si="3"/>
        <v>2.4889146851276366E-2</v>
      </c>
      <c r="E27" s="215">
        <f t="shared" si="4"/>
        <v>3.2201961070280602E-2</v>
      </c>
      <c r="F27" s="52">
        <f t="shared" si="5"/>
        <v>0.26028872217479998</v>
      </c>
      <c r="H27" s="19">
        <v>1895.4439999999997</v>
      </c>
      <c r="I27" s="140">
        <v>2402.4289999999992</v>
      </c>
      <c r="J27" s="214">
        <f t="shared" si="0"/>
        <v>6.6609265623642855E-3</v>
      </c>
      <c r="K27" s="215">
        <f t="shared" si="6"/>
        <v>8.5562732808073579E-3</v>
      </c>
      <c r="L27" s="52">
        <f t="shared" si="7"/>
        <v>0.26747558883301198</v>
      </c>
      <c r="N27" s="40">
        <f t="shared" si="1"/>
        <v>0.74321198616185047</v>
      </c>
      <c r="O27" s="143">
        <f t="shared" si="2"/>
        <v>0.74745019392277756</v>
      </c>
      <c r="P27" s="52">
        <f t="shared" si="8"/>
        <v>5.7025557173994929E-3</v>
      </c>
      <c r="Q27" s="2"/>
    </row>
    <row r="28" spans="1:17" ht="20.100000000000001" customHeight="1" x14ac:dyDescent="0.25">
      <c r="A28" s="8" t="s">
        <v>181</v>
      </c>
      <c r="B28" s="19">
        <v>9503.5499999999956</v>
      </c>
      <c r="C28" s="140">
        <v>6158.53</v>
      </c>
      <c r="D28" s="214">
        <f t="shared" si="3"/>
        <v>9.2746519605985019E-3</v>
      </c>
      <c r="E28" s="215">
        <f t="shared" si="4"/>
        <v>6.1700840376680954E-3</v>
      </c>
      <c r="F28" s="52">
        <f t="shared" si="5"/>
        <v>-0.35197584060693082</v>
      </c>
      <c r="H28" s="19">
        <v>3237.3129999999996</v>
      </c>
      <c r="I28" s="140">
        <v>2392.4770000000003</v>
      </c>
      <c r="J28" s="214">
        <f t="shared" si="0"/>
        <v>1.1376492342895497E-2</v>
      </c>
      <c r="K28" s="215">
        <f t="shared" si="6"/>
        <v>8.5208291400270947E-3</v>
      </c>
      <c r="L28" s="52">
        <f t="shared" si="7"/>
        <v>-0.26096827832217628</v>
      </c>
      <c r="N28" s="40">
        <f t="shared" si="1"/>
        <v>3.4064249675121419</v>
      </c>
      <c r="O28" s="143">
        <f t="shared" si="2"/>
        <v>3.8848182926769868</v>
      </c>
      <c r="P28" s="52">
        <f t="shared" si="8"/>
        <v>0.14043853298616352</v>
      </c>
      <c r="Q28" s="2"/>
    </row>
    <row r="29" spans="1:17" ht="20.100000000000001" customHeight="1" x14ac:dyDescent="0.25">
      <c r="A29" s="8" t="s">
        <v>182</v>
      </c>
      <c r="B29" s="19">
        <v>6741.510000000002</v>
      </c>
      <c r="C29" s="140">
        <v>5698.4900000000016</v>
      </c>
      <c r="D29" s="214">
        <f t="shared" si="3"/>
        <v>6.5791371581034935E-3</v>
      </c>
      <c r="E29" s="215">
        <f t="shared" si="4"/>
        <v>5.709180955164833E-3</v>
      </c>
      <c r="F29" s="52">
        <f t="shared" si="5"/>
        <v>-0.15471607992868069</v>
      </c>
      <c r="H29" s="19">
        <v>3243.3230000000008</v>
      </c>
      <c r="I29" s="140">
        <v>2255.203</v>
      </c>
      <c r="J29" s="214">
        <f t="shared" si="0"/>
        <v>1.1397612549369451E-2</v>
      </c>
      <c r="K29" s="215">
        <f t="shared" si="6"/>
        <v>8.0319265092523452E-3</v>
      </c>
      <c r="L29" s="52">
        <f t="shared" si="7"/>
        <v>-0.30466284116629783</v>
      </c>
      <c r="N29" s="40">
        <f t="shared" si="1"/>
        <v>4.8109740992744952</v>
      </c>
      <c r="O29" s="143">
        <f t="shared" si="2"/>
        <v>3.9575448934717783</v>
      </c>
      <c r="P29" s="52">
        <f t="shared" si="8"/>
        <v>-0.17739218465786705</v>
      </c>
      <c r="Q29" s="2"/>
    </row>
    <row r="30" spans="1:17" ht="20.100000000000001" customHeight="1" x14ac:dyDescent="0.25">
      <c r="A30" s="8" t="s">
        <v>183</v>
      </c>
      <c r="B30" s="19">
        <v>3857.369999999999</v>
      </c>
      <c r="C30" s="140">
        <v>7795.5299999999988</v>
      </c>
      <c r="D30" s="214">
        <f t="shared" si="3"/>
        <v>3.7644631988313685E-3</v>
      </c>
      <c r="E30" s="215">
        <f t="shared" si="4"/>
        <v>7.8101552185607225E-3</v>
      </c>
      <c r="F30" s="52">
        <f t="shared" si="5"/>
        <v>1.0209443221676948</v>
      </c>
      <c r="H30" s="19">
        <v>1154.624</v>
      </c>
      <c r="I30" s="140">
        <v>1981.1700000000005</v>
      </c>
      <c r="J30" s="214">
        <f t="shared" si="0"/>
        <v>4.0575536239231026E-3</v>
      </c>
      <c r="K30" s="215">
        <f t="shared" si="6"/>
        <v>7.055955425004078E-3</v>
      </c>
      <c r="L30" s="52">
        <f t="shared" si="7"/>
        <v>0.71585728341001098</v>
      </c>
      <c r="N30" s="40">
        <f t="shared" si="1"/>
        <v>2.993293357909665</v>
      </c>
      <c r="O30" s="143">
        <f t="shared" si="2"/>
        <v>2.5414179664500054</v>
      </c>
      <c r="P30" s="52">
        <f t="shared" si="8"/>
        <v>-0.15096261456151497</v>
      </c>
      <c r="Q30" s="2"/>
    </row>
    <row r="31" spans="1:17" ht="20.100000000000001" customHeight="1" x14ac:dyDescent="0.25">
      <c r="A31" s="8" t="s">
        <v>184</v>
      </c>
      <c r="B31" s="19">
        <v>3892.670000000001</v>
      </c>
      <c r="C31" s="140">
        <v>5635.3999999999987</v>
      </c>
      <c r="D31" s="214">
        <f t="shared" si="3"/>
        <v>3.7989129796195103E-3</v>
      </c>
      <c r="E31" s="215">
        <f t="shared" si="4"/>
        <v>5.6459725918157058E-3</v>
      </c>
      <c r="F31" s="52">
        <f t="shared" si="5"/>
        <v>0.44769528369987627</v>
      </c>
      <c r="H31" s="19">
        <v>1272.3419999999996</v>
      </c>
      <c r="I31" s="140">
        <v>1845.5120000000002</v>
      </c>
      <c r="J31" s="214">
        <f t="shared" si="0"/>
        <v>4.4712355649714252E-3</v>
      </c>
      <c r="K31" s="215">
        <f t="shared" si="6"/>
        <v>6.5728081932949342E-3</v>
      </c>
      <c r="L31" s="52">
        <f t="shared" si="7"/>
        <v>0.4504842251533005</v>
      </c>
      <c r="N31" s="40">
        <f t="shared" si="1"/>
        <v>3.2685585985968486</v>
      </c>
      <c r="O31" s="143">
        <f t="shared" si="2"/>
        <v>3.2748553785001961</v>
      </c>
      <c r="P31" s="52">
        <f t="shared" si="8"/>
        <v>1.9264699449019109E-3</v>
      </c>
      <c r="Q31" s="2"/>
    </row>
    <row r="32" spans="1:17" ht="20.100000000000001" customHeight="1" thickBot="1" x14ac:dyDescent="0.3">
      <c r="A32" s="8" t="s">
        <v>17</v>
      </c>
      <c r="B32" s="19">
        <f>B33-SUM(B7:B31)</f>
        <v>97650.930000000168</v>
      </c>
      <c r="C32" s="140">
        <f>C33-SUM(C7:C31)</f>
        <v>89397.960000000196</v>
      </c>
      <c r="D32" s="214">
        <f t="shared" si="3"/>
        <v>9.5298955588045423E-2</v>
      </c>
      <c r="E32" s="215">
        <f t="shared" si="4"/>
        <v>8.9565679796329997E-2</v>
      </c>
      <c r="F32" s="52">
        <f t="shared" si="5"/>
        <v>-8.4515016907672644E-2</v>
      </c>
      <c r="H32" s="19">
        <f>H33-SUM(H7:H31)</f>
        <v>24478.655999999988</v>
      </c>
      <c r="I32" s="140">
        <f>I33-SUM(I7:I31)</f>
        <v>23455.514000000025</v>
      </c>
      <c r="J32" s="214">
        <f t="shared" si="0"/>
        <v>8.6022340919266319E-2</v>
      </c>
      <c r="K32" s="215">
        <f t="shared" si="6"/>
        <v>8.3537031781502472E-2</v>
      </c>
      <c r="L32" s="52">
        <f t="shared" si="7"/>
        <v>-4.1797311094202393E-2</v>
      </c>
      <c r="N32" s="40">
        <f t="shared" si="1"/>
        <v>2.5067509341692853</v>
      </c>
      <c r="O32" s="143">
        <f t="shared" si="2"/>
        <v>2.623719154217834</v>
      </c>
      <c r="P32" s="52">
        <f t="shared" si="8"/>
        <v>4.6661285113796476E-2</v>
      </c>
      <c r="Q32" s="2"/>
    </row>
    <row r="33" spans="1:17" ht="26.25" customHeight="1" thickBot="1" x14ac:dyDescent="0.3">
      <c r="A33" s="35" t="s">
        <v>18</v>
      </c>
      <c r="B33" s="36">
        <v>1024679.9600000001</v>
      </c>
      <c r="C33" s="148">
        <v>998127.41000000015</v>
      </c>
      <c r="D33" s="251">
        <f>SUM(D7:D32)</f>
        <v>1.0000000000000002</v>
      </c>
      <c r="E33" s="252">
        <f>SUM(E7:E32)</f>
        <v>0.99999999999999978</v>
      </c>
      <c r="F33" s="57">
        <f t="shared" si="5"/>
        <v>-2.5913017758247101E-2</v>
      </c>
      <c r="G33" s="56"/>
      <c r="H33" s="36">
        <v>284561.61200000002</v>
      </c>
      <c r="I33" s="148">
        <v>280779.83500000008</v>
      </c>
      <c r="J33" s="251">
        <f>SUM(J7:J32)</f>
        <v>0.99999999999999989</v>
      </c>
      <c r="K33" s="252">
        <f>SUM(K7:K32)</f>
        <v>1</v>
      </c>
      <c r="L33" s="57">
        <f t="shared" si="7"/>
        <v>-1.3289835453982258E-2</v>
      </c>
      <c r="M33" s="56"/>
      <c r="N33" s="37">
        <f t="shared" si="1"/>
        <v>2.7770779473426996</v>
      </c>
      <c r="O33" s="150">
        <f t="shared" si="2"/>
        <v>2.8130660693908811</v>
      </c>
      <c r="P33" s="57">
        <f t="shared" si="8"/>
        <v>1.2958988811465445E-2</v>
      </c>
      <c r="Q33" s="2"/>
    </row>
    <row r="35" spans="1:17" ht="15.75" thickBot="1" x14ac:dyDescent="0.3">
      <c r="L35" s="10"/>
    </row>
    <row r="36" spans="1:17" x14ac:dyDescent="0.25">
      <c r="A36" s="355" t="s">
        <v>2</v>
      </c>
      <c r="B36" s="349" t="s">
        <v>1</v>
      </c>
      <c r="C36" s="342"/>
      <c r="D36" s="349" t="s">
        <v>104</v>
      </c>
      <c r="E36" s="342"/>
      <c r="F36" s="130" t="s">
        <v>0</v>
      </c>
      <c r="H36" s="358" t="s">
        <v>19</v>
      </c>
      <c r="I36" s="359"/>
      <c r="J36" s="349" t="s">
        <v>104</v>
      </c>
      <c r="K36" s="342"/>
      <c r="L36" s="130" t="s">
        <v>0</v>
      </c>
      <c r="N36" s="341" t="s">
        <v>22</v>
      </c>
      <c r="O36" s="342"/>
      <c r="P36" s="130" t="s">
        <v>0</v>
      </c>
    </row>
    <row r="37" spans="1:17" x14ac:dyDescent="0.25">
      <c r="A37" s="356"/>
      <c r="B37" s="350" t="str">
        <f>B5</f>
        <v>jan-abr</v>
      </c>
      <c r="C37" s="344"/>
      <c r="D37" s="350" t="str">
        <f>B37</f>
        <v>jan-abr</v>
      </c>
      <c r="E37" s="344"/>
      <c r="F37" s="131" t="str">
        <f>F5</f>
        <v>2023 / 2022</v>
      </c>
      <c r="H37" s="339" t="str">
        <f>B37</f>
        <v>jan-abr</v>
      </c>
      <c r="I37" s="344"/>
      <c r="J37" s="350" t="str">
        <f>H37</f>
        <v>jan-abr</v>
      </c>
      <c r="K37" s="344"/>
      <c r="L37" s="131" t="str">
        <f>F37</f>
        <v>2023 / 2022</v>
      </c>
      <c r="N37" s="339" t="str">
        <f>B37</f>
        <v>jan-abr</v>
      </c>
      <c r="O37" s="340"/>
      <c r="P37" s="131" t="str">
        <f>L37</f>
        <v>2023 / 2022</v>
      </c>
    </row>
    <row r="38" spans="1:17" ht="19.5" customHeight="1" thickBot="1" x14ac:dyDescent="0.3">
      <c r="A38" s="357"/>
      <c r="B38" s="99">
        <f>B6</f>
        <v>2022</v>
      </c>
      <c r="C38" s="134">
        <f>C6</f>
        <v>2023</v>
      </c>
      <c r="D38" s="99">
        <f>B38</f>
        <v>2022</v>
      </c>
      <c r="E38" s="134">
        <f>C38</f>
        <v>2023</v>
      </c>
      <c r="F38" s="131" t="str">
        <f>F6</f>
        <v>HL</v>
      </c>
      <c r="H38" s="25">
        <f>B38</f>
        <v>2022</v>
      </c>
      <c r="I38" s="134">
        <f>C38</f>
        <v>2023</v>
      </c>
      <c r="J38" s="99">
        <f>B38</f>
        <v>2022</v>
      </c>
      <c r="K38" s="134">
        <f>C38</f>
        <v>2023</v>
      </c>
      <c r="L38" s="260">
        <f>L6</f>
        <v>1000</v>
      </c>
      <c r="N38" s="25">
        <f>B38</f>
        <v>2022</v>
      </c>
      <c r="O38" s="134">
        <f>C38</f>
        <v>2023</v>
      </c>
      <c r="P38" s="132"/>
    </row>
    <row r="39" spans="1:17" ht="20.100000000000001" customHeight="1" x14ac:dyDescent="0.25">
      <c r="A39" s="38" t="s">
        <v>160</v>
      </c>
      <c r="B39" s="19">
        <v>132722.68000000002</v>
      </c>
      <c r="C39" s="147">
        <v>113075.96999999994</v>
      </c>
      <c r="D39" s="247">
        <f>B39/$B$62</f>
        <v>0.27542094695454444</v>
      </c>
      <c r="E39" s="246">
        <f>C39/$C$62</f>
        <v>0.24657494368239524</v>
      </c>
      <c r="F39" s="52">
        <f>(C39-B39)/B39</f>
        <v>-0.14802827971828234</v>
      </c>
      <c r="H39" s="39">
        <v>35692.698000000004</v>
      </c>
      <c r="I39" s="147">
        <v>33620.734000000011</v>
      </c>
      <c r="J39" s="250">
        <f>H39/$H$62</f>
        <v>0.26942782769230167</v>
      </c>
      <c r="K39" s="246">
        <f>I39/$I$62</f>
        <v>0.26558119057622237</v>
      </c>
      <c r="L39" s="52">
        <f>(I39-H39)/H39</f>
        <v>-5.8050080719591231E-2</v>
      </c>
      <c r="N39" s="40">
        <f t="shared" ref="N39:N62" si="9">(H39/B39)*10</f>
        <v>2.689268932785263</v>
      </c>
      <c r="O39" s="149">
        <f t="shared" ref="O39:O62" si="10">(I39/C39)*10</f>
        <v>2.973287251040166</v>
      </c>
      <c r="P39" s="52">
        <f>(O39-N39)/N39</f>
        <v>0.10561172026806057</v>
      </c>
    </row>
    <row r="40" spans="1:17" ht="20.100000000000001" customHeight="1" x14ac:dyDescent="0.25">
      <c r="A40" s="38" t="s">
        <v>164</v>
      </c>
      <c r="B40" s="19">
        <v>70407.39999999998</v>
      </c>
      <c r="C40" s="140">
        <v>63094.989999999976</v>
      </c>
      <c r="D40" s="247">
        <f t="shared" ref="D40:D61" si="11">B40/$B$62</f>
        <v>0.14610669992956277</v>
      </c>
      <c r="E40" s="215">
        <f t="shared" ref="E40:E61" si="12">C40/$C$62</f>
        <v>0.13758576296883673</v>
      </c>
      <c r="F40" s="52">
        <f t="shared" ref="F40:F62" si="13">(C40-B40)/B40</f>
        <v>-0.10385854327812141</v>
      </c>
      <c r="H40" s="19">
        <v>17383.553999999996</v>
      </c>
      <c r="I40" s="140">
        <v>16007.090999999999</v>
      </c>
      <c r="J40" s="247">
        <f t="shared" ref="J40:J62" si="14">H40/$H$62</f>
        <v>0.13122048638048656</v>
      </c>
      <c r="K40" s="215">
        <f t="shared" ref="K40:K62" si="15">I40/$I$62</f>
        <v>0.12644525504535184</v>
      </c>
      <c r="L40" s="52">
        <f t="shared" ref="L40:L62" si="16">(I40-H40)/H40</f>
        <v>-7.9181909522068855E-2</v>
      </c>
      <c r="N40" s="40">
        <f t="shared" si="9"/>
        <v>2.468995304470837</v>
      </c>
      <c r="O40" s="143">
        <f t="shared" si="10"/>
        <v>2.5369828888157371</v>
      </c>
      <c r="P40" s="52">
        <f t="shared" ref="P40:P62" si="17">(O40-N40)/N40</f>
        <v>2.7536538535244952E-2</v>
      </c>
    </row>
    <row r="41" spans="1:17" ht="20.100000000000001" customHeight="1" x14ac:dyDescent="0.25">
      <c r="A41" s="38" t="s">
        <v>165</v>
      </c>
      <c r="B41" s="19">
        <v>43919.560000000005</v>
      </c>
      <c r="C41" s="140">
        <v>57693.85</v>
      </c>
      <c r="D41" s="247">
        <f t="shared" si="11"/>
        <v>9.114016387422956E-2</v>
      </c>
      <c r="E41" s="215">
        <f t="shared" si="12"/>
        <v>0.12580796622457066</v>
      </c>
      <c r="F41" s="52">
        <f t="shared" si="13"/>
        <v>0.31362540972632674</v>
      </c>
      <c r="H41" s="19">
        <v>15118.929000000004</v>
      </c>
      <c r="I41" s="140">
        <v>15382.472000000011</v>
      </c>
      <c r="J41" s="247">
        <f t="shared" si="14"/>
        <v>0.11412586959674899</v>
      </c>
      <c r="K41" s="215">
        <f t="shared" si="15"/>
        <v>0.12151118496596194</v>
      </c>
      <c r="L41" s="52">
        <f t="shared" si="16"/>
        <v>1.7431327311610952E-2</v>
      </c>
      <c r="N41" s="40">
        <f t="shared" si="9"/>
        <v>3.4424135851998523</v>
      </c>
      <c r="O41" s="143">
        <f t="shared" si="10"/>
        <v>2.6662238696152207</v>
      </c>
      <c r="P41" s="52">
        <f t="shared" si="17"/>
        <v>-0.22547834429940214</v>
      </c>
    </row>
    <row r="42" spans="1:17" ht="20.100000000000001" customHeight="1" x14ac:dyDescent="0.25">
      <c r="A42" s="38" t="s">
        <v>169</v>
      </c>
      <c r="B42" s="19">
        <v>42524.830000000016</v>
      </c>
      <c r="C42" s="140">
        <v>31158.300000000003</v>
      </c>
      <c r="D42" s="247">
        <f t="shared" si="11"/>
        <v>8.8245874387715958E-2</v>
      </c>
      <c r="E42" s="215">
        <f t="shared" si="12"/>
        <v>6.7944197761373878E-2</v>
      </c>
      <c r="F42" s="52">
        <f t="shared" si="13"/>
        <v>-0.26729160351728648</v>
      </c>
      <c r="H42" s="19">
        <v>14802.156999999999</v>
      </c>
      <c r="I42" s="140">
        <v>11698.233000000002</v>
      </c>
      <c r="J42" s="247">
        <f t="shared" si="14"/>
        <v>0.11173470287032929</v>
      </c>
      <c r="K42" s="215">
        <f t="shared" si="15"/>
        <v>9.2408174306309099E-2</v>
      </c>
      <c r="L42" s="52">
        <f t="shared" si="16"/>
        <v>-0.20969403310612078</v>
      </c>
      <c r="N42" s="40">
        <f t="shared" si="9"/>
        <v>3.4808268486905165</v>
      </c>
      <c r="O42" s="143">
        <f t="shared" si="10"/>
        <v>3.7544516228420681</v>
      </c>
      <c r="P42" s="52">
        <f t="shared" si="17"/>
        <v>7.8609131119087114E-2</v>
      </c>
    </row>
    <row r="43" spans="1:17" ht="20.100000000000001" customHeight="1" x14ac:dyDescent="0.25">
      <c r="A43" s="38" t="s">
        <v>170</v>
      </c>
      <c r="B43" s="19">
        <v>44591.689999999995</v>
      </c>
      <c r="C43" s="140">
        <v>48403.060000000005</v>
      </c>
      <c r="D43" s="247">
        <f t="shared" si="11"/>
        <v>9.2534941926304418E-2</v>
      </c>
      <c r="E43" s="215">
        <f t="shared" si="12"/>
        <v>0.10554834766003426</v>
      </c>
      <c r="F43" s="52">
        <f t="shared" si="13"/>
        <v>8.547265196721654E-2</v>
      </c>
      <c r="H43" s="19">
        <v>10224.683000000001</v>
      </c>
      <c r="I43" s="140">
        <v>11047.877999999997</v>
      </c>
      <c r="J43" s="247">
        <f t="shared" si="14"/>
        <v>7.7181448416491411E-2</v>
      </c>
      <c r="K43" s="215">
        <f t="shared" si="15"/>
        <v>8.7270807132909481E-2</v>
      </c>
      <c r="L43" s="52">
        <f t="shared" si="16"/>
        <v>8.0510564484003663E-2</v>
      </c>
      <c r="N43" s="40">
        <f t="shared" si="9"/>
        <v>2.2929570509662232</v>
      </c>
      <c r="O43" s="143">
        <f t="shared" si="10"/>
        <v>2.28247511624265</v>
      </c>
      <c r="P43" s="52">
        <f t="shared" si="17"/>
        <v>-4.5713611247782497E-3</v>
      </c>
    </row>
    <row r="44" spans="1:17" ht="20.100000000000001" customHeight="1" x14ac:dyDescent="0.25">
      <c r="A44" s="38" t="s">
        <v>171</v>
      </c>
      <c r="B44" s="19">
        <v>37257.580000000009</v>
      </c>
      <c r="C44" s="140">
        <v>33592.740000000013</v>
      </c>
      <c r="D44" s="247">
        <f t="shared" si="11"/>
        <v>7.7315481911868392E-2</v>
      </c>
      <c r="E44" s="215">
        <f t="shared" si="12"/>
        <v>7.3252769564013942E-2</v>
      </c>
      <c r="F44" s="52">
        <f t="shared" si="13"/>
        <v>-9.836495016584533E-2</v>
      </c>
      <c r="H44" s="19">
        <v>8996.5300000000007</v>
      </c>
      <c r="I44" s="140">
        <v>8331.0949999999957</v>
      </c>
      <c r="J44" s="247">
        <f t="shared" si="14"/>
        <v>6.7910683991123974E-2</v>
      </c>
      <c r="K44" s="215">
        <f t="shared" si="15"/>
        <v>6.5810048314341119E-2</v>
      </c>
      <c r="L44" s="52">
        <f t="shared" si="16"/>
        <v>-7.3965740124248447E-2</v>
      </c>
      <c r="N44" s="40">
        <f t="shared" si="9"/>
        <v>2.4146844749444272</v>
      </c>
      <c r="O44" s="143">
        <f t="shared" si="10"/>
        <v>2.4800284228080214</v>
      </c>
      <c r="P44" s="52">
        <f t="shared" si="17"/>
        <v>2.7061070935612847E-2</v>
      </c>
    </row>
    <row r="45" spans="1:17" ht="20.100000000000001" customHeight="1" x14ac:dyDescent="0.25">
      <c r="A45" s="38" t="s">
        <v>172</v>
      </c>
      <c r="B45" s="19">
        <v>32466.899999999991</v>
      </c>
      <c r="C45" s="140">
        <v>35684.490000000005</v>
      </c>
      <c r="D45" s="247">
        <f t="shared" si="11"/>
        <v>6.737404897699846E-2</v>
      </c>
      <c r="E45" s="215">
        <f t="shared" si="12"/>
        <v>7.781406705673187E-2</v>
      </c>
      <c r="F45" s="52">
        <f t="shared" si="13"/>
        <v>9.910370254012596E-2</v>
      </c>
      <c r="H45" s="19">
        <v>6631.996000000001</v>
      </c>
      <c r="I45" s="140">
        <v>7095.4400000000005</v>
      </c>
      <c r="J45" s="247">
        <f t="shared" si="14"/>
        <v>5.0061899931017652E-2</v>
      </c>
      <c r="K45" s="215">
        <f t="shared" si="15"/>
        <v>5.604920472176933E-2</v>
      </c>
      <c r="L45" s="52">
        <f t="shared" si="16"/>
        <v>6.9880018021723694E-2</v>
      </c>
      <c r="N45" s="40">
        <f t="shared" si="9"/>
        <v>2.0426945596900237</v>
      </c>
      <c r="O45" s="143">
        <f t="shared" si="10"/>
        <v>1.988382067391183</v>
      </c>
      <c r="P45" s="52">
        <f t="shared" si="17"/>
        <v>-2.6588650780507574E-2</v>
      </c>
    </row>
    <row r="46" spans="1:17" ht="20.100000000000001" customHeight="1" x14ac:dyDescent="0.25">
      <c r="A46" s="38" t="s">
        <v>173</v>
      </c>
      <c r="B46" s="19">
        <v>10973.849999999999</v>
      </c>
      <c r="C46" s="140">
        <v>13243.599999999997</v>
      </c>
      <c r="D46" s="247">
        <f t="shared" si="11"/>
        <v>2.2772506995316296E-2</v>
      </c>
      <c r="E46" s="215">
        <f t="shared" si="12"/>
        <v>2.8879167909434431E-2</v>
      </c>
      <c r="F46" s="52">
        <f t="shared" si="13"/>
        <v>0.20683260660570343</v>
      </c>
      <c r="H46" s="19">
        <v>5073.2480000000005</v>
      </c>
      <c r="I46" s="140">
        <v>5138.1370000000006</v>
      </c>
      <c r="J46" s="247">
        <f t="shared" si="14"/>
        <v>3.8295625284037481E-2</v>
      </c>
      <c r="K46" s="215">
        <f t="shared" si="15"/>
        <v>4.0587827196269397E-2</v>
      </c>
      <c r="L46" s="52">
        <f t="shared" si="16"/>
        <v>1.2790425384290325E-2</v>
      </c>
      <c r="N46" s="40">
        <f t="shared" si="9"/>
        <v>4.6230338486492899</v>
      </c>
      <c r="O46" s="143">
        <f t="shared" si="10"/>
        <v>3.8797132199704021</v>
      </c>
      <c r="P46" s="52">
        <f t="shared" si="17"/>
        <v>-0.16078632625544448</v>
      </c>
    </row>
    <row r="47" spans="1:17" ht="20.100000000000001" customHeight="1" x14ac:dyDescent="0.25">
      <c r="A47" s="38" t="s">
        <v>174</v>
      </c>
      <c r="B47" s="19">
        <v>17436.990000000005</v>
      </c>
      <c r="C47" s="140">
        <v>15119.840000000002</v>
      </c>
      <c r="D47" s="247">
        <f t="shared" si="11"/>
        <v>3.6184563918065266E-2</v>
      </c>
      <c r="E47" s="215">
        <f t="shared" si="12"/>
        <v>3.2970521468768554E-2</v>
      </c>
      <c r="F47" s="52">
        <f t="shared" si="13"/>
        <v>-0.13288704071058149</v>
      </c>
      <c r="H47" s="19">
        <v>4372.6850000000004</v>
      </c>
      <c r="I47" s="140">
        <v>3961.0910000000017</v>
      </c>
      <c r="J47" s="247">
        <f t="shared" si="14"/>
        <v>3.3007396099132433E-2</v>
      </c>
      <c r="K47" s="215">
        <f t="shared" si="15"/>
        <v>3.128995529249181E-2</v>
      </c>
      <c r="L47" s="52">
        <f t="shared" si="16"/>
        <v>-9.4128435960971035E-2</v>
      </c>
      <c r="N47" s="40">
        <f t="shared" si="9"/>
        <v>2.507706318579066</v>
      </c>
      <c r="O47" s="143">
        <f t="shared" si="10"/>
        <v>2.6197969026127272</v>
      </c>
      <c r="P47" s="52">
        <f t="shared" si="17"/>
        <v>4.4698449416985468E-2</v>
      </c>
    </row>
    <row r="48" spans="1:17" ht="20.100000000000001" customHeight="1" x14ac:dyDescent="0.25">
      <c r="A48" s="38" t="s">
        <v>175</v>
      </c>
      <c r="B48" s="19">
        <v>17100.2</v>
      </c>
      <c r="C48" s="140">
        <v>16707.829999999998</v>
      </c>
      <c r="D48" s="247">
        <f t="shared" si="11"/>
        <v>3.5485670400206656E-2</v>
      </c>
      <c r="E48" s="215">
        <f t="shared" si="12"/>
        <v>3.6433313296406263E-2</v>
      </c>
      <c r="F48" s="52">
        <f t="shared" si="13"/>
        <v>-2.2945345668471867E-2</v>
      </c>
      <c r="H48" s="19">
        <v>3880.3050000000003</v>
      </c>
      <c r="I48" s="140">
        <v>3921.9519999999989</v>
      </c>
      <c r="J48" s="247">
        <f t="shared" si="14"/>
        <v>2.9290645020266515E-2</v>
      </c>
      <c r="K48" s="215">
        <f t="shared" si="15"/>
        <v>3.0980783511234337E-2</v>
      </c>
      <c r="L48" s="52">
        <f t="shared" si="16"/>
        <v>1.0732919190630264E-2</v>
      </c>
      <c r="N48" s="40">
        <f t="shared" si="9"/>
        <v>2.2691576706705185</v>
      </c>
      <c r="O48" s="143">
        <f t="shared" si="10"/>
        <v>2.3473736565430694</v>
      </c>
      <c r="P48" s="52">
        <f t="shared" si="17"/>
        <v>3.4469171923799648E-2</v>
      </c>
    </row>
    <row r="49" spans="1:16" ht="20.100000000000001" customHeight="1" x14ac:dyDescent="0.25">
      <c r="A49" s="38" t="s">
        <v>181</v>
      </c>
      <c r="B49" s="19">
        <v>9503.5499999999956</v>
      </c>
      <c r="C49" s="140">
        <v>6158.53</v>
      </c>
      <c r="D49" s="247">
        <f t="shared" si="11"/>
        <v>1.9721397582009789E-2</v>
      </c>
      <c r="E49" s="215">
        <f t="shared" si="12"/>
        <v>1.3429371314845605E-2</v>
      </c>
      <c r="F49" s="52">
        <f t="shared" si="13"/>
        <v>-0.35197584060693082</v>
      </c>
      <c r="H49" s="19">
        <v>3237.3129999999996</v>
      </c>
      <c r="I49" s="140">
        <v>2392.4770000000003</v>
      </c>
      <c r="J49" s="247">
        <f t="shared" si="14"/>
        <v>2.4436992943207822E-2</v>
      </c>
      <c r="K49" s="215">
        <f t="shared" si="15"/>
        <v>1.8898959495834582E-2</v>
      </c>
      <c r="L49" s="52">
        <f t="shared" si="16"/>
        <v>-0.26096827832217628</v>
      </c>
      <c r="N49" s="40">
        <f t="shared" si="9"/>
        <v>3.4064249675121419</v>
      </c>
      <c r="O49" s="143">
        <f t="shared" si="10"/>
        <v>3.8848182926769868</v>
      </c>
      <c r="P49" s="52">
        <f t="shared" si="17"/>
        <v>0.14043853298616352</v>
      </c>
    </row>
    <row r="50" spans="1:16" ht="20.100000000000001" customHeight="1" x14ac:dyDescent="0.25">
      <c r="A50" s="38" t="s">
        <v>183</v>
      </c>
      <c r="B50" s="19">
        <v>3857.369999999999</v>
      </c>
      <c r="C50" s="140">
        <v>7795.5299999999988</v>
      </c>
      <c r="D50" s="247">
        <f t="shared" si="11"/>
        <v>8.0046642981745891E-3</v>
      </c>
      <c r="E50" s="215">
        <f t="shared" si="12"/>
        <v>1.69990349914701E-2</v>
      </c>
      <c r="F50" s="52">
        <f t="shared" si="13"/>
        <v>1.0209443221676948</v>
      </c>
      <c r="H50" s="19">
        <v>1154.624</v>
      </c>
      <c r="I50" s="140">
        <v>1981.1700000000005</v>
      </c>
      <c r="J50" s="247">
        <f t="shared" si="14"/>
        <v>8.7157276852928324E-3</v>
      </c>
      <c r="K50" s="215">
        <f t="shared" si="15"/>
        <v>1.5649910776305311E-2</v>
      </c>
      <c r="L50" s="52">
        <f t="shared" si="16"/>
        <v>0.71585728341001098</v>
      </c>
      <c r="N50" s="40">
        <f t="shared" si="9"/>
        <v>2.993293357909665</v>
      </c>
      <c r="O50" s="143">
        <f t="shared" si="10"/>
        <v>2.5414179664500054</v>
      </c>
      <c r="P50" s="52">
        <f t="shared" si="17"/>
        <v>-0.15096261456151497</v>
      </c>
    </row>
    <row r="51" spans="1:16" ht="20.100000000000001" customHeight="1" x14ac:dyDescent="0.25">
      <c r="A51" s="38" t="s">
        <v>184</v>
      </c>
      <c r="B51" s="19">
        <v>3892.670000000001</v>
      </c>
      <c r="C51" s="140">
        <v>5635.3999999999987</v>
      </c>
      <c r="D51" s="247">
        <f t="shared" si="11"/>
        <v>8.0779174861564471E-3</v>
      </c>
      <c r="E51" s="215">
        <f t="shared" si="12"/>
        <v>1.228862717364061E-2</v>
      </c>
      <c r="F51" s="52">
        <f t="shared" si="13"/>
        <v>0.44769528369987627</v>
      </c>
      <c r="H51" s="19">
        <v>1272.3419999999996</v>
      </c>
      <c r="I51" s="140">
        <v>1845.5120000000002</v>
      </c>
      <c r="J51" s="247">
        <f t="shared" si="14"/>
        <v>9.60432694501487E-3</v>
      </c>
      <c r="K51" s="215">
        <f t="shared" si="15"/>
        <v>1.457830379856386E-2</v>
      </c>
      <c r="L51" s="52">
        <f t="shared" si="16"/>
        <v>0.4504842251533005</v>
      </c>
      <c r="N51" s="40">
        <f t="shared" si="9"/>
        <v>3.2685585985968486</v>
      </c>
      <c r="O51" s="143">
        <f t="shared" si="10"/>
        <v>3.2748553785001961</v>
      </c>
      <c r="P51" s="52">
        <f t="shared" si="17"/>
        <v>1.9264699449019109E-3</v>
      </c>
    </row>
    <row r="52" spans="1:16" ht="20.100000000000001" customHeight="1" x14ac:dyDescent="0.25">
      <c r="A52" s="38" t="s">
        <v>185</v>
      </c>
      <c r="B52" s="19">
        <v>1600.4600000000003</v>
      </c>
      <c r="C52" s="140">
        <v>1493.8099999999997</v>
      </c>
      <c r="D52" s="247">
        <f t="shared" si="11"/>
        <v>3.3212123863296775E-3</v>
      </c>
      <c r="E52" s="215">
        <f t="shared" si="12"/>
        <v>3.2574216840430283E-3</v>
      </c>
      <c r="F52" s="52">
        <f t="shared" si="13"/>
        <v>-6.6637091836097451E-2</v>
      </c>
      <c r="H52" s="19">
        <v>780.02199999999993</v>
      </c>
      <c r="I52" s="140">
        <v>613.3309999999999</v>
      </c>
      <c r="J52" s="247">
        <f t="shared" si="14"/>
        <v>5.8880287786651627E-3</v>
      </c>
      <c r="K52" s="215">
        <f t="shared" si="15"/>
        <v>4.8449024699254023E-3</v>
      </c>
      <c r="L52" s="52">
        <f t="shared" si="16"/>
        <v>-0.21370038280971568</v>
      </c>
      <c r="N52" s="40">
        <f t="shared" ref="N52" si="18">(H52/B52)*10</f>
        <v>4.8737363008135146</v>
      </c>
      <c r="O52" s="143">
        <f t="shared" ref="O52" si="19">(I52/C52)*10</f>
        <v>4.1058166701253835</v>
      </c>
      <c r="P52" s="52">
        <f t="shared" ref="P52" si="20">(O52-N52)/N52</f>
        <v>-0.15756281901422353</v>
      </c>
    </row>
    <row r="53" spans="1:16" ht="20.100000000000001" customHeight="1" x14ac:dyDescent="0.25">
      <c r="A53" s="38" t="s">
        <v>186</v>
      </c>
      <c r="B53" s="19">
        <v>4585.6400000000021</v>
      </c>
      <c r="C53" s="140">
        <v>2065.8400000000006</v>
      </c>
      <c r="D53" s="247">
        <f t="shared" si="11"/>
        <v>9.5159418962353498E-3</v>
      </c>
      <c r="E53" s="215">
        <f t="shared" si="12"/>
        <v>4.5047978067916626E-3</v>
      </c>
      <c r="F53" s="52">
        <f t="shared" si="13"/>
        <v>-0.5494979980984116</v>
      </c>
      <c r="H53" s="19">
        <v>774.96500000000026</v>
      </c>
      <c r="I53" s="140">
        <v>589.49800000000005</v>
      </c>
      <c r="J53" s="247">
        <f t="shared" si="14"/>
        <v>5.8498558020905174E-3</v>
      </c>
      <c r="K53" s="215">
        <f t="shared" si="15"/>
        <v>4.6566377962569726E-3</v>
      </c>
      <c r="L53" s="52">
        <f t="shared" si="16"/>
        <v>-0.23932306620299001</v>
      </c>
      <c r="N53" s="40">
        <f t="shared" si="9"/>
        <v>1.6899822053192137</v>
      </c>
      <c r="O53" s="143">
        <f t="shared" si="10"/>
        <v>2.8535510978584977</v>
      </c>
      <c r="P53" s="52">
        <f t="shared" si="17"/>
        <v>0.68850955286804472</v>
      </c>
    </row>
    <row r="54" spans="1:16" ht="20.100000000000001" customHeight="1" x14ac:dyDescent="0.25">
      <c r="A54" s="38" t="s">
        <v>187</v>
      </c>
      <c r="B54" s="19">
        <v>1947.1599999999996</v>
      </c>
      <c r="C54" s="140">
        <v>1459.98</v>
      </c>
      <c r="D54" s="247">
        <f t="shared" si="11"/>
        <v>4.0406707510126415E-3</v>
      </c>
      <c r="E54" s="215">
        <f t="shared" si="12"/>
        <v>3.1836515422102819E-3</v>
      </c>
      <c r="F54" s="52">
        <f t="shared" si="13"/>
        <v>-0.25020029170689606</v>
      </c>
      <c r="H54" s="19">
        <v>711.20100000000002</v>
      </c>
      <c r="I54" s="140">
        <v>578.76699999999994</v>
      </c>
      <c r="J54" s="247">
        <f t="shared" si="14"/>
        <v>5.3685305740292484E-3</v>
      </c>
      <c r="K54" s="215">
        <f t="shared" si="15"/>
        <v>4.5718701122417025E-3</v>
      </c>
      <c r="L54" s="52">
        <f t="shared" si="16"/>
        <v>-0.1862117741679217</v>
      </c>
      <c r="N54" s="40">
        <f t="shared" ref="N54" si="21">(H54/B54)*10</f>
        <v>3.6525041599046828</v>
      </c>
      <c r="O54" s="143">
        <f t="shared" ref="O54" si="22">(I54/C54)*10</f>
        <v>3.9642118385183354</v>
      </c>
      <c r="P54" s="52">
        <f t="shared" ref="P54" si="23">(O54-N54)/N54</f>
        <v>8.534081412840526E-2</v>
      </c>
    </row>
    <row r="55" spans="1:16" ht="20.100000000000001" customHeight="1" x14ac:dyDescent="0.25">
      <c r="A55" s="38" t="s">
        <v>188</v>
      </c>
      <c r="B55" s="19">
        <v>2202.4800000000005</v>
      </c>
      <c r="C55" s="140">
        <v>1704.7500000000007</v>
      </c>
      <c r="D55" s="247">
        <f t="shared" si="11"/>
        <v>4.5705008913958416E-3</v>
      </c>
      <c r="E55" s="215">
        <f t="shared" si="12"/>
        <v>3.7174002154707463E-3</v>
      </c>
      <c r="F55" s="52">
        <f t="shared" si="13"/>
        <v>-0.22598616105481079</v>
      </c>
      <c r="H55" s="19">
        <v>654.34800000000007</v>
      </c>
      <c r="I55" s="140">
        <v>568.71900000000028</v>
      </c>
      <c r="J55" s="247">
        <f t="shared" si="14"/>
        <v>4.9393733192935486E-3</v>
      </c>
      <c r="K55" s="215">
        <f t="shared" si="15"/>
        <v>4.4924976689479359E-3</v>
      </c>
      <c r="L55" s="52">
        <f t="shared" si="16"/>
        <v>-0.13086155990390402</v>
      </c>
      <c r="N55" s="40">
        <f t="shared" ref="N55" si="24">(H55/B55)*10</f>
        <v>2.9709600087174453</v>
      </c>
      <c r="O55" s="143">
        <f t="shared" ref="O55" si="25">(I55/C55)*10</f>
        <v>3.3360844698636165</v>
      </c>
      <c r="P55" s="52">
        <f t="shared" ref="P55" si="26">(O55-N55)/N55</f>
        <v>0.12289780410197929</v>
      </c>
    </row>
    <row r="56" spans="1:16" ht="20.100000000000001" customHeight="1" x14ac:dyDescent="0.25">
      <c r="A56" s="38" t="s">
        <v>189</v>
      </c>
      <c r="B56" s="19">
        <v>1375.5699999999995</v>
      </c>
      <c r="C56" s="140">
        <v>1498.87</v>
      </c>
      <c r="D56" s="247">
        <f t="shared" si="11"/>
        <v>2.8545293992124215E-3</v>
      </c>
      <c r="E56" s="215">
        <f t="shared" si="12"/>
        <v>3.268455586427708E-3</v>
      </c>
      <c r="F56" s="52">
        <f t="shared" si="13"/>
        <v>8.9635569254927383E-2</v>
      </c>
      <c r="H56" s="19">
        <v>432.21400000000011</v>
      </c>
      <c r="I56" s="140">
        <v>483.13900000000001</v>
      </c>
      <c r="J56" s="247">
        <f t="shared" si="14"/>
        <v>3.2625855046934387E-3</v>
      </c>
      <c r="K56" s="215">
        <f t="shared" si="15"/>
        <v>3.8164732166110784E-3</v>
      </c>
      <c r="L56" s="52">
        <f t="shared" si="16"/>
        <v>0.11782357813490513</v>
      </c>
      <c r="N56" s="40">
        <f t="shared" ref="N56" si="27">(H56/B56)*10</f>
        <v>3.1420720137833791</v>
      </c>
      <c r="O56" s="143">
        <f t="shared" ref="O56" si="28">(I56/C56)*10</f>
        <v>3.2233549273786255</v>
      </c>
      <c r="P56" s="52">
        <f t="shared" ref="P56" si="29">(O56-N56)/N56</f>
        <v>2.5869207719836248E-2</v>
      </c>
    </row>
    <row r="57" spans="1:16" ht="20.100000000000001" customHeight="1" x14ac:dyDescent="0.25">
      <c r="A57" s="38" t="s">
        <v>190</v>
      </c>
      <c r="B57" s="19">
        <v>1479.0899999999997</v>
      </c>
      <c r="C57" s="140">
        <v>1087.5399999999995</v>
      </c>
      <c r="D57" s="247">
        <f t="shared" si="11"/>
        <v>3.0693500796623225E-3</v>
      </c>
      <c r="E57" s="215">
        <f t="shared" si="12"/>
        <v>2.3715039919830192E-3</v>
      </c>
      <c r="F57" s="52">
        <f t="shared" si="13"/>
        <v>-0.26472358003907825</v>
      </c>
      <c r="H57" s="19">
        <v>460.58600000000001</v>
      </c>
      <c r="I57" s="140">
        <v>432.42699999999996</v>
      </c>
      <c r="J57" s="247">
        <f t="shared" si="14"/>
        <v>3.4767527365257298E-3</v>
      </c>
      <c r="K57" s="215">
        <f t="shared" si="15"/>
        <v>3.4158825175352819E-3</v>
      </c>
      <c r="L57" s="52">
        <f t="shared" ref="L57:L58" si="30">(I57-H57)/H57</f>
        <v>-6.1137333744403971E-2</v>
      </c>
      <c r="N57" s="40">
        <f t="shared" ref="N57:N58" si="31">(H57/B57)*10</f>
        <v>3.113982245840349</v>
      </c>
      <c r="O57" s="143">
        <f t="shared" ref="O57:O58" si="32">(I57/C57)*10</f>
        <v>3.9761939790720358</v>
      </c>
      <c r="P57" s="52">
        <f t="shared" ref="P57:P58" si="33">(O57-N57)/N57</f>
        <v>0.27688395924011044</v>
      </c>
    </row>
    <row r="58" spans="1:16" ht="20.100000000000001" customHeight="1" x14ac:dyDescent="0.25">
      <c r="A58" s="38" t="s">
        <v>191</v>
      </c>
      <c r="B58" s="19">
        <v>735.41000000000008</v>
      </c>
      <c r="C58" s="140">
        <v>850.84000000000037</v>
      </c>
      <c r="D58" s="247">
        <f t="shared" si="11"/>
        <v>1.5260942485477351E-3</v>
      </c>
      <c r="E58" s="215">
        <f t="shared" si="12"/>
        <v>1.8553528665969381E-3</v>
      </c>
      <c r="F58" s="52">
        <f t="shared" si="13"/>
        <v>0.15696006309405675</v>
      </c>
      <c r="H58" s="19">
        <v>194.03000000000003</v>
      </c>
      <c r="I58" s="140">
        <v>285.30500000000001</v>
      </c>
      <c r="J58" s="247">
        <f t="shared" si="14"/>
        <v>1.4646435920068943E-3</v>
      </c>
      <c r="K58" s="215">
        <f t="shared" si="15"/>
        <v>2.2537176486792077E-3</v>
      </c>
      <c r="L58" s="52">
        <f t="shared" si="30"/>
        <v>0.47041694583311838</v>
      </c>
      <c r="N58" s="40">
        <f t="shared" si="31"/>
        <v>2.6383921893909523</v>
      </c>
      <c r="O58" s="143">
        <f t="shared" si="32"/>
        <v>3.3532156457148217</v>
      </c>
      <c r="P58" s="52">
        <f t="shared" si="33"/>
        <v>0.27093146318359879</v>
      </c>
    </row>
    <row r="59" spans="1:16" ht="20.100000000000001" customHeight="1" x14ac:dyDescent="0.25">
      <c r="A59" s="38" t="s">
        <v>192</v>
      </c>
      <c r="B59" s="19">
        <v>310.43000000000006</v>
      </c>
      <c r="C59" s="140">
        <v>346.69000000000005</v>
      </c>
      <c r="D59" s="247">
        <f t="shared" si="11"/>
        <v>6.4419227040246043E-4</v>
      </c>
      <c r="E59" s="215">
        <f t="shared" si="12"/>
        <v>7.5599676240008966E-4</v>
      </c>
      <c r="F59" s="52">
        <f t="shared" si="13"/>
        <v>0.11680572109654346</v>
      </c>
      <c r="H59" s="19">
        <v>160.82600000000005</v>
      </c>
      <c r="I59" s="140">
        <v>202.06199999999993</v>
      </c>
      <c r="J59" s="247">
        <f t="shared" si="14"/>
        <v>1.2140018055357461E-3</v>
      </c>
      <c r="K59" s="215">
        <f t="shared" si="15"/>
        <v>1.5961539248433006E-3</v>
      </c>
      <c r="L59" s="52">
        <f t="shared" si="16"/>
        <v>0.25640132814345856</v>
      </c>
      <c r="N59" s="40">
        <f t="shared" si="9"/>
        <v>5.1807492832522639</v>
      </c>
      <c r="O59" s="143">
        <f t="shared" si="10"/>
        <v>5.8283192477429369</v>
      </c>
      <c r="P59" s="52">
        <f t="shared" si="17"/>
        <v>0.1249954261604713</v>
      </c>
    </row>
    <row r="60" spans="1:16" ht="20.100000000000001" customHeight="1" x14ac:dyDescent="0.25">
      <c r="A60" s="38" t="s">
        <v>193</v>
      </c>
      <c r="B60" s="19">
        <v>259.06</v>
      </c>
      <c r="C60" s="140">
        <v>189.2</v>
      </c>
      <c r="D60" s="247">
        <f t="shared" si="11"/>
        <v>5.3759124301923584E-4</v>
      </c>
      <c r="E60" s="215">
        <f t="shared" si="12"/>
        <v>4.1257200220974627E-4</v>
      </c>
      <c r="F60" s="52">
        <f t="shared" si="13"/>
        <v>-0.2696672585501429</v>
      </c>
      <c r="H60" s="19">
        <v>141.47700000000003</v>
      </c>
      <c r="I60" s="140">
        <v>123.65599999999999</v>
      </c>
      <c r="J60" s="247">
        <f t="shared" si="14"/>
        <v>1.0679450675996464E-3</v>
      </c>
      <c r="K60" s="215">
        <f t="shared" si="15"/>
        <v>9.7679924840110089E-4</v>
      </c>
      <c r="L60" s="52">
        <f t="shared" si="16"/>
        <v>-0.12596393760116512</v>
      </c>
      <c r="N60" s="40">
        <f t="shared" si="9"/>
        <v>5.4611672971512402</v>
      </c>
      <c r="O60" s="143">
        <f t="shared" si="10"/>
        <v>6.5357293868921769</v>
      </c>
      <c r="P60" s="52">
        <f t="shared" si="17"/>
        <v>0.19676417719366893</v>
      </c>
    </row>
    <row r="61" spans="1:16" ht="20.100000000000001" customHeight="1" thickBot="1" x14ac:dyDescent="0.3">
      <c r="A61" s="8" t="s">
        <v>17</v>
      </c>
      <c r="B61" s="196">
        <f>B62-SUM(B39:B60)</f>
        <v>739.72000000003027</v>
      </c>
      <c r="C61" s="142">
        <f>C62-SUM(C39:C60)</f>
        <v>524.96999999979744</v>
      </c>
      <c r="D61" s="247">
        <f t="shared" si="11"/>
        <v>1.5350381930294347E-3</v>
      </c>
      <c r="E61" s="215">
        <f t="shared" si="12"/>
        <v>1.144756469344434E-3</v>
      </c>
      <c r="F61" s="52">
        <f t="shared" si="13"/>
        <v>-0.29031255069516038</v>
      </c>
      <c r="H61" s="19">
        <f>H62-SUM(H39:H60)</f>
        <v>325.18199999997159</v>
      </c>
      <c r="I61" s="140">
        <f>I62-SUM(I39:I60)</f>
        <v>292.86799999997311</v>
      </c>
      <c r="J61" s="247">
        <f t="shared" si="14"/>
        <v>2.4546499641083558E-3</v>
      </c>
      <c r="K61" s="215">
        <f t="shared" si="15"/>
        <v>2.3134602629933635E-3</v>
      </c>
      <c r="L61" s="52">
        <f t="shared" si="16"/>
        <v>-9.9372043963077014E-2</v>
      </c>
      <c r="N61" s="40">
        <f t="shared" si="9"/>
        <v>4.3960147082674297</v>
      </c>
      <c r="O61" s="143">
        <f t="shared" si="10"/>
        <v>5.5787568813472408</v>
      </c>
      <c r="P61" s="52">
        <f t="shared" si="17"/>
        <v>0.26904872971773042</v>
      </c>
    </row>
    <row r="62" spans="1:16" s="1" customFormat="1" ht="26.25" customHeight="1" thickBot="1" x14ac:dyDescent="0.3">
      <c r="A62" s="12" t="s">
        <v>18</v>
      </c>
      <c r="B62" s="17">
        <v>481890.29</v>
      </c>
      <c r="C62" s="145">
        <v>458586.61999999982</v>
      </c>
      <c r="D62" s="253">
        <f>SUM(D39:D61)</f>
        <v>1.0000000000000002</v>
      </c>
      <c r="E62" s="254">
        <f>SUM(E39:E61)</f>
        <v>1.0000000000000002</v>
      </c>
      <c r="F62" s="57">
        <f t="shared" si="13"/>
        <v>-4.8358870231645798E-2</v>
      </c>
      <c r="H62" s="17">
        <v>132475.91500000001</v>
      </c>
      <c r="I62" s="145">
        <v>126593.05400000002</v>
      </c>
      <c r="J62" s="253">
        <f t="shared" si="14"/>
        <v>1</v>
      </c>
      <c r="K62" s="254">
        <f t="shared" si="15"/>
        <v>1</v>
      </c>
      <c r="L62" s="57">
        <f t="shared" si="16"/>
        <v>-4.4407022967155874E-2</v>
      </c>
      <c r="N62" s="37">
        <f t="shared" si="9"/>
        <v>2.7490886981765081</v>
      </c>
      <c r="O62" s="150">
        <f t="shared" si="10"/>
        <v>2.7605047439020369</v>
      </c>
      <c r="P62" s="57">
        <f t="shared" si="17"/>
        <v>4.1526654753268385E-3</v>
      </c>
    </row>
    <row r="64" spans="1:16" ht="15.75" thickBot="1" x14ac:dyDescent="0.3"/>
    <row r="65" spans="1:16" x14ac:dyDescent="0.25">
      <c r="A65" s="355" t="s">
        <v>15</v>
      </c>
      <c r="B65" s="349" t="s">
        <v>1</v>
      </c>
      <c r="C65" s="342"/>
      <c r="D65" s="349" t="s">
        <v>104</v>
      </c>
      <c r="E65" s="342"/>
      <c r="F65" s="130" t="s">
        <v>0</v>
      </c>
      <c r="H65" s="358" t="s">
        <v>19</v>
      </c>
      <c r="I65" s="359"/>
      <c r="J65" s="349" t="s">
        <v>104</v>
      </c>
      <c r="K65" s="347"/>
      <c r="L65" s="130" t="s">
        <v>0</v>
      </c>
      <c r="N65" s="341" t="s">
        <v>22</v>
      </c>
      <c r="O65" s="342"/>
      <c r="P65" s="130" t="s">
        <v>0</v>
      </c>
    </row>
    <row r="66" spans="1:16" x14ac:dyDescent="0.25">
      <c r="A66" s="356"/>
      <c r="B66" s="350" t="str">
        <f>B37</f>
        <v>jan-abr</v>
      </c>
      <c r="C66" s="344"/>
      <c r="D66" s="350" t="str">
        <f>B66</f>
        <v>jan-abr</v>
      </c>
      <c r="E66" s="344"/>
      <c r="F66" s="131" t="str">
        <f>F37</f>
        <v>2023 / 2022</v>
      </c>
      <c r="H66" s="339" t="str">
        <f>B66</f>
        <v>jan-abr</v>
      </c>
      <c r="I66" s="344"/>
      <c r="J66" s="350" t="str">
        <f>B66</f>
        <v>jan-abr</v>
      </c>
      <c r="K66" s="340"/>
      <c r="L66" s="131" t="str">
        <f>F66</f>
        <v>2023 / 2022</v>
      </c>
      <c r="N66" s="339" t="str">
        <f>B66</f>
        <v>jan-abr</v>
      </c>
      <c r="O66" s="340"/>
      <c r="P66" s="131" t="str">
        <f>L66</f>
        <v>2023 / 2022</v>
      </c>
    </row>
    <row r="67" spans="1:16" ht="19.5" customHeight="1" thickBot="1" x14ac:dyDescent="0.3">
      <c r="A67" s="357"/>
      <c r="B67" s="99">
        <f>B6</f>
        <v>2022</v>
      </c>
      <c r="C67" s="134">
        <f>C6</f>
        <v>2023</v>
      </c>
      <c r="D67" s="99">
        <f>B67</f>
        <v>2022</v>
      </c>
      <c r="E67" s="134">
        <f>C67</f>
        <v>2023</v>
      </c>
      <c r="F67" s="131" t="str">
        <f>F38</f>
        <v>HL</v>
      </c>
      <c r="H67" s="25">
        <f>B67</f>
        <v>2022</v>
      </c>
      <c r="I67" s="134">
        <f>C67</f>
        <v>2023</v>
      </c>
      <c r="J67" s="99">
        <f>B67</f>
        <v>2022</v>
      </c>
      <c r="K67" s="134">
        <f>C67</f>
        <v>2023</v>
      </c>
      <c r="L67" s="26">
        <v>1000</v>
      </c>
      <c r="N67" s="25">
        <f>B67</f>
        <v>2022</v>
      </c>
      <c r="O67" s="134">
        <f>C67</f>
        <v>2023</v>
      </c>
      <c r="P67" s="132"/>
    </row>
    <row r="68" spans="1:16" ht="20.100000000000001" customHeight="1" x14ac:dyDescent="0.25">
      <c r="A68" s="38" t="s">
        <v>161</v>
      </c>
      <c r="B68" s="39">
        <v>84400.430000000008</v>
      </c>
      <c r="C68" s="147">
        <v>76316.349999999977</v>
      </c>
      <c r="D68" s="247">
        <f>B68/$B$96</f>
        <v>0.15549380296791576</v>
      </c>
      <c r="E68" s="246">
        <f>C68/$C$96</f>
        <v>0.14144685891126038</v>
      </c>
      <c r="F68" s="61">
        <f>(C68-B68)/B68</f>
        <v>-9.5782450397468716E-2</v>
      </c>
      <c r="H68" s="19">
        <v>34231.078000000009</v>
      </c>
      <c r="I68" s="147">
        <v>33230.828999999991</v>
      </c>
      <c r="J68" s="245">
        <f>H68/$H$96</f>
        <v>0.22507756268493828</v>
      </c>
      <c r="K68" s="246">
        <f>I68/$I$96</f>
        <v>0.21552320363961686</v>
      </c>
      <c r="L68" s="58">
        <f>(I68-H68)/H68</f>
        <v>-2.9220493727951477E-2</v>
      </c>
      <c r="N68" s="41">
        <f t="shared" ref="N68:N96" si="34">(H68/B68)*10</f>
        <v>4.0557942655031507</v>
      </c>
      <c r="O68" s="149">
        <f t="shared" ref="O68:O96" si="35">(I68/C68)*10</f>
        <v>4.3543525076867535</v>
      </c>
      <c r="P68" s="61">
        <f>(O68-N68)/N68</f>
        <v>7.3612767965823958E-2</v>
      </c>
    </row>
    <row r="69" spans="1:16" ht="20.100000000000001" customHeight="1" x14ac:dyDescent="0.25">
      <c r="A69" s="38" t="s">
        <v>162</v>
      </c>
      <c r="B69" s="19">
        <v>63843.839999999967</v>
      </c>
      <c r="C69" s="140">
        <v>69902.469999999928</v>
      </c>
      <c r="D69" s="247">
        <f t="shared" ref="D69:D95" si="36">B69/$B$96</f>
        <v>0.11762169313207449</v>
      </c>
      <c r="E69" s="215">
        <f t="shared" ref="E69:E95" si="37">C69/$C$96</f>
        <v>0.12955919421773454</v>
      </c>
      <c r="F69" s="52">
        <f t="shared" ref="F69:F96" si="38">(C69-B69)/B69</f>
        <v>9.489764400136276E-2</v>
      </c>
      <c r="H69" s="19">
        <v>19068.885999999991</v>
      </c>
      <c r="I69" s="140">
        <v>21609.874000000003</v>
      </c>
      <c r="J69" s="214">
        <f t="shared" ref="J69:J96" si="39">H69/$H$96</f>
        <v>0.12538250720578942</v>
      </c>
      <c r="K69" s="215">
        <f t="shared" ref="K69:K96" si="40">I69/$I$96</f>
        <v>0.1401538696109105</v>
      </c>
      <c r="L69" s="59">
        <f t="shared" ref="L69:L96" si="41">(I69-H69)/H69</f>
        <v>0.13325309092518636</v>
      </c>
      <c r="N69" s="40">
        <f t="shared" si="34"/>
        <v>2.9868012325073181</v>
      </c>
      <c r="O69" s="143">
        <f t="shared" si="35"/>
        <v>3.0914321053319038</v>
      </c>
      <c r="P69" s="52">
        <f t="shared" ref="P69:P96" si="42">(O69-N69)/N69</f>
        <v>3.5031079968033778E-2</v>
      </c>
    </row>
    <row r="70" spans="1:16" ht="20.100000000000001" customHeight="1" x14ac:dyDescent="0.25">
      <c r="A70" s="38" t="s">
        <v>163</v>
      </c>
      <c r="B70" s="19">
        <v>62701.03</v>
      </c>
      <c r="C70" s="140">
        <v>59304.430000000015</v>
      </c>
      <c r="D70" s="247">
        <f t="shared" si="36"/>
        <v>0.11551625512696291</v>
      </c>
      <c r="E70" s="215">
        <f t="shared" si="37"/>
        <v>0.10991649028055879</v>
      </c>
      <c r="F70" s="52">
        <f t="shared" si="38"/>
        <v>-5.4171358907500945E-2</v>
      </c>
      <c r="H70" s="19">
        <v>19484.731</v>
      </c>
      <c r="I70" s="140">
        <v>19678.217000000015</v>
      </c>
      <c r="J70" s="214">
        <f t="shared" si="39"/>
        <v>0.12811678799749338</v>
      </c>
      <c r="K70" s="215">
        <f t="shared" si="40"/>
        <v>0.12762583713321068</v>
      </c>
      <c r="L70" s="59">
        <f t="shared" si="41"/>
        <v>9.9301345243111312E-3</v>
      </c>
      <c r="N70" s="40">
        <f t="shared" si="34"/>
        <v>3.1075615504242915</v>
      </c>
      <c r="O70" s="143">
        <f t="shared" si="35"/>
        <v>3.3181698230638101</v>
      </c>
      <c r="P70" s="52">
        <f t="shared" si="42"/>
        <v>6.7772840287190189E-2</v>
      </c>
    </row>
    <row r="71" spans="1:16" ht="20.100000000000001" customHeight="1" x14ac:dyDescent="0.25">
      <c r="A71" s="38" t="s">
        <v>166</v>
      </c>
      <c r="B71" s="19">
        <v>47800.619999999981</v>
      </c>
      <c r="C71" s="140">
        <v>40418.12000000001</v>
      </c>
      <c r="D71" s="247">
        <f t="shared" si="36"/>
        <v>8.8064719433588318E-2</v>
      </c>
      <c r="E71" s="215">
        <f t="shared" si="37"/>
        <v>7.4912074766395345E-2</v>
      </c>
      <c r="F71" s="52">
        <f t="shared" si="38"/>
        <v>-0.15444360345116809</v>
      </c>
      <c r="H71" s="19">
        <v>18322.187999999995</v>
      </c>
      <c r="I71" s="140">
        <v>15339.916000000003</v>
      </c>
      <c r="J71" s="214">
        <f t="shared" si="39"/>
        <v>0.12047278844374174</v>
      </c>
      <c r="K71" s="215">
        <f t="shared" si="40"/>
        <v>9.948917735042416E-2</v>
      </c>
      <c r="L71" s="59">
        <f t="shared" si="41"/>
        <v>-0.16276833312702568</v>
      </c>
      <c r="N71" s="40">
        <f t="shared" si="34"/>
        <v>3.8330440065421749</v>
      </c>
      <c r="O71" s="143">
        <f t="shared" si="35"/>
        <v>3.795306659488368</v>
      </c>
      <c r="P71" s="52">
        <f t="shared" si="42"/>
        <v>-9.8452684053189753E-3</v>
      </c>
    </row>
    <row r="72" spans="1:16" ht="20.100000000000001" customHeight="1" x14ac:dyDescent="0.25">
      <c r="A72" s="38" t="s">
        <v>167</v>
      </c>
      <c r="B72" s="19">
        <v>102101.55999999998</v>
      </c>
      <c r="C72" s="140">
        <v>108922.32999999999</v>
      </c>
      <c r="D72" s="247">
        <f t="shared" si="36"/>
        <v>0.18810520104408029</v>
      </c>
      <c r="E72" s="215">
        <f t="shared" si="37"/>
        <v>0.20187969476784134</v>
      </c>
      <c r="F72" s="52">
        <f t="shared" si="38"/>
        <v>6.6803778512297018E-2</v>
      </c>
      <c r="H72" s="19">
        <v>12429.64</v>
      </c>
      <c r="I72" s="140">
        <v>15331.410999999996</v>
      </c>
      <c r="J72" s="214">
        <f t="shared" si="39"/>
        <v>8.1727869518196758E-2</v>
      </c>
      <c r="K72" s="215">
        <f t="shared" si="40"/>
        <v>9.9434016979704651E-2</v>
      </c>
      <c r="L72" s="59">
        <f t="shared" si="41"/>
        <v>0.23345575575801045</v>
      </c>
      <c r="N72" s="40">
        <f t="shared" si="34"/>
        <v>1.2173800282777267</v>
      </c>
      <c r="O72" s="143">
        <f t="shared" si="35"/>
        <v>1.4075544472836743</v>
      </c>
      <c r="P72" s="52">
        <f t="shared" si="42"/>
        <v>0.15621614827622435</v>
      </c>
    </row>
    <row r="73" spans="1:16" ht="20.100000000000001" customHeight="1" x14ac:dyDescent="0.25">
      <c r="A73" s="38" t="s">
        <v>168</v>
      </c>
      <c r="B73" s="19">
        <v>36335.62999999999</v>
      </c>
      <c r="C73" s="140">
        <v>34337.879999999997</v>
      </c>
      <c r="D73" s="247">
        <f t="shared" si="36"/>
        <v>6.6942375671961471E-2</v>
      </c>
      <c r="E73" s="215">
        <f t="shared" si="37"/>
        <v>6.3642787786258009E-2</v>
      </c>
      <c r="F73" s="52">
        <f t="shared" si="38"/>
        <v>-5.4980469583161024E-2</v>
      </c>
      <c r="H73" s="19">
        <v>13221.472</v>
      </c>
      <c r="I73" s="140">
        <v>12447.777000000006</v>
      </c>
      <c r="J73" s="214">
        <f t="shared" si="39"/>
        <v>8.6934355174767081E-2</v>
      </c>
      <c r="K73" s="215">
        <f t="shared" si="40"/>
        <v>8.0731804109718142E-2</v>
      </c>
      <c r="L73" s="59">
        <f t="shared" si="41"/>
        <v>-5.8518068184843133E-2</v>
      </c>
      <c r="N73" s="40">
        <f t="shared" si="34"/>
        <v>3.6387072413496075</v>
      </c>
      <c r="O73" s="143">
        <f t="shared" si="35"/>
        <v>3.6250860565649385</v>
      </c>
      <c r="P73" s="52">
        <f t="shared" si="42"/>
        <v>-3.7434132182661848E-3</v>
      </c>
    </row>
    <row r="74" spans="1:16" ht="20.100000000000001" customHeight="1" x14ac:dyDescent="0.25">
      <c r="A74" s="38" t="s">
        <v>176</v>
      </c>
      <c r="B74" s="19">
        <v>13974.619999999995</v>
      </c>
      <c r="C74" s="140">
        <v>13378.049999999997</v>
      </c>
      <c r="D74" s="247">
        <f t="shared" si="36"/>
        <v>2.5745921067362974E-2</v>
      </c>
      <c r="E74" s="215">
        <f t="shared" si="37"/>
        <v>2.4795252273697409E-2</v>
      </c>
      <c r="F74" s="52">
        <f t="shared" si="38"/>
        <v>-4.2689532881752638E-2</v>
      </c>
      <c r="H74" s="19">
        <v>3916.2019999999984</v>
      </c>
      <c r="I74" s="140">
        <v>3779.0129999999995</v>
      </c>
      <c r="J74" s="214">
        <f t="shared" si="39"/>
        <v>2.5749969111165009E-2</v>
      </c>
      <c r="K74" s="215">
        <f t="shared" si="40"/>
        <v>2.4509318992787073E-2</v>
      </c>
      <c r="L74" s="59">
        <f t="shared" si="41"/>
        <v>-3.5031134757604179E-2</v>
      </c>
      <c r="N74" s="40">
        <f t="shared" si="34"/>
        <v>2.8023674346780094</v>
      </c>
      <c r="O74" s="143">
        <f t="shared" si="35"/>
        <v>2.8247861235381837</v>
      </c>
      <c r="P74" s="52">
        <f t="shared" si="42"/>
        <v>7.9999105694539951E-3</v>
      </c>
    </row>
    <row r="75" spans="1:16" ht="20.100000000000001" customHeight="1" x14ac:dyDescent="0.25">
      <c r="A75" s="38" t="s">
        <v>177</v>
      </c>
      <c r="B75" s="19">
        <v>939.05999999999983</v>
      </c>
      <c r="C75" s="140">
        <v>1433.0099999999998</v>
      </c>
      <c r="D75" s="247">
        <f t="shared" si="36"/>
        <v>1.7300624015191739E-3</v>
      </c>
      <c r="E75" s="215">
        <f t="shared" si="37"/>
        <v>2.6559808388166529E-3</v>
      </c>
      <c r="F75" s="52">
        <f t="shared" si="38"/>
        <v>0.52600472813238774</v>
      </c>
      <c r="H75" s="19">
        <v>2139.442</v>
      </c>
      <c r="I75" s="140">
        <v>3456.058</v>
      </c>
      <c r="J75" s="214">
        <f t="shared" si="39"/>
        <v>1.4067345202093537E-2</v>
      </c>
      <c r="K75" s="215">
        <f t="shared" si="40"/>
        <v>2.241474903091726E-2</v>
      </c>
      <c r="L75" s="59">
        <f t="shared" si="41"/>
        <v>0.6154015860210279</v>
      </c>
      <c r="N75" s="40">
        <f t="shared" si="34"/>
        <v>22.782804080676424</v>
      </c>
      <c r="O75" s="143">
        <f t="shared" si="35"/>
        <v>24.117473011353727</v>
      </c>
      <c r="P75" s="52">
        <f t="shared" si="42"/>
        <v>5.8582294170247566E-2</v>
      </c>
    </row>
    <row r="76" spans="1:16" ht="20.100000000000001" customHeight="1" x14ac:dyDescent="0.25">
      <c r="A76" s="38" t="s">
        <v>178</v>
      </c>
      <c r="B76" s="19">
        <v>5399.11</v>
      </c>
      <c r="C76" s="140">
        <v>13399.349999999995</v>
      </c>
      <c r="D76" s="247">
        <f t="shared" si="36"/>
        <v>9.9469652766236323E-3</v>
      </c>
      <c r="E76" s="215">
        <f t="shared" si="37"/>
        <v>2.4834730289808104E-2</v>
      </c>
      <c r="F76" s="52">
        <f t="shared" si="38"/>
        <v>1.4817701435977404</v>
      </c>
      <c r="H76" s="19">
        <v>1311.674</v>
      </c>
      <c r="I76" s="140">
        <v>2949.8579999999997</v>
      </c>
      <c r="J76" s="214">
        <f t="shared" si="39"/>
        <v>8.6245717110399987E-3</v>
      </c>
      <c r="K76" s="215">
        <f t="shared" si="40"/>
        <v>1.9131717912964284E-2</v>
      </c>
      <c r="L76" s="59">
        <f t="shared" si="41"/>
        <v>1.2489261813529884</v>
      </c>
      <c r="N76" s="40">
        <f t="shared" si="34"/>
        <v>2.4294263313768383</v>
      </c>
      <c r="O76" s="143">
        <f t="shared" si="35"/>
        <v>2.2014933560210017</v>
      </c>
      <c r="P76" s="52">
        <f t="shared" si="42"/>
        <v>-9.3821727546131939E-2</v>
      </c>
    </row>
    <row r="77" spans="1:16" ht="20.100000000000001" customHeight="1" x14ac:dyDescent="0.25">
      <c r="A77" s="38" t="s">
        <v>179</v>
      </c>
      <c r="B77" s="19">
        <v>10632.940000000002</v>
      </c>
      <c r="C77" s="140">
        <v>6113.1799999999985</v>
      </c>
      <c r="D77" s="247">
        <f t="shared" si="36"/>
        <v>1.9589429548281571E-2</v>
      </c>
      <c r="E77" s="215">
        <f t="shared" si="37"/>
        <v>1.1330338898009914E-2</v>
      </c>
      <c r="F77" s="52">
        <f t="shared" si="38"/>
        <v>-0.42507152302185497</v>
      </c>
      <c r="H77" s="19">
        <v>2977.8120000000004</v>
      </c>
      <c r="I77" s="140">
        <v>2420.4540000000002</v>
      </c>
      <c r="J77" s="214">
        <f t="shared" si="39"/>
        <v>1.9579829390531066E-2</v>
      </c>
      <c r="K77" s="215">
        <f t="shared" si="40"/>
        <v>1.569819399757753E-2</v>
      </c>
      <c r="L77" s="59">
        <f t="shared" si="41"/>
        <v>-0.18717031162477688</v>
      </c>
      <c r="N77" s="40">
        <f t="shared" si="34"/>
        <v>2.8005537508910985</v>
      </c>
      <c r="O77" s="143">
        <f t="shared" si="35"/>
        <v>3.9594024713815079</v>
      </c>
      <c r="P77" s="52">
        <f t="shared" si="42"/>
        <v>0.41379270800343659</v>
      </c>
    </row>
    <row r="78" spans="1:16" ht="20.100000000000001" customHeight="1" x14ac:dyDescent="0.25">
      <c r="A78" s="38" t="s">
        <v>180</v>
      </c>
      <c r="B78" s="19">
        <v>25503.409999999996</v>
      </c>
      <c r="C78" s="140">
        <v>32141.660000000011</v>
      </c>
      <c r="D78" s="247">
        <f t="shared" si="36"/>
        <v>4.6985805754188356E-2</v>
      </c>
      <c r="E78" s="215">
        <f t="shared" si="37"/>
        <v>5.9572252173927406E-2</v>
      </c>
      <c r="F78" s="52">
        <f t="shared" si="38"/>
        <v>0.26028872217479998</v>
      </c>
      <c r="H78" s="19">
        <v>1895.4439999999997</v>
      </c>
      <c r="I78" s="140">
        <v>2402.4289999999992</v>
      </c>
      <c r="J78" s="214">
        <f t="shared" si="39"/>
        <v>1.246299972574016E-2</v>
      </c>
      <c r="K78" s="215">
        <f t="shared" si="40"/>
        <v>1.5581290331237931E-2</v>
      </c>
      <c r="L78" s="59">
        <f t="shared" si="41"/>
        <v>0.26747558883301198</v>
      </c>
      <c r="N78" s="40">
        <f t="shared" si="34"/>
        <v>0.74321198616185047</v>
      </c>
      <c r="O78" s="143">
        <f t="shared" si="35"/>
        <v>0.74745019392277756</v>
      </c>
      <c r="P78" s="52">
        <f t="shared" si="42"/>
        <v>5.7025557173994929E-3</v>
      </c>
    </row>
    <row r="79" spans="1:16" ht="20.100000000000001" customHeight="1" x14ac:dyDescent="0.25">
      <c r="A79" s="38" t="s">
        <v>182</v>
      </c>
      <c r="B79" s="19">
        <v>6741.510000000002</v>
      </c>
      <c r="C79" s="140">
        <v>5698.4900000000016</v>
      </c>
      <c r="D79" s="247">
        <f t="shared" si="36"/>
        <v>1.242011477484456E-2</v>
      </c>
      <c r="E79" s="215">
        <f t="shared" si="37"/>
        <v>1.0561740846322299E-2</v>
      </c>
      <c r="F79" s="52">
        <f t="shared" si="38"/>
        <v>-0.15471607992868069</v>
      </c>
      <c r="H79" s="19">
        <v>3243.3230000000008</v>
      </c>
      <c r="I79" s="140">
        <v>2255.203</v>
      </c>
      <c r="J79" s="214">
        <f t="shared" si="39"/>
        <v>2.132562801089706E-2</v>
      </c>
      <c r="K79" s="215">
        <f t="shared" si="40"/>
        <v>1.4626435452984785E-2</v>
      </c>
      <c r="L79" s="59">
        <f t="shared" si="41"/>
        <v>-0.30466284116629783</v>
      </c>
      <c r="N79" s="40">
        <f t="shared" si="34"/>
        <v>4.8109740992744952</v>
      </c>
      <c r="O79" s="143">
        <f t="shared" si="35"/>
        <v>3.9575448934717783</v>
      </c>
      <c r="P79" s="52">
        <f t="shared" si="42"/>
        <v>-0.17739218465786705</v>
      </c>
    </row>
    <row r="80" spans="1:16" ht="20.100000000000001" customHeight="1" x14ac:dyDescent="0.25">
      <c r="A80" s="38" t="s">
        <v>194</v>
      </c>
      <c r="B80" s="19">
        <v>3136.7800000000025</v>
      </c>
      <c r="C80" s="140">
        <v>2674.71</v>
      </c>
      <c r="D80" s="247">
        <f t="shared" si="36"/>
        <v>5.7789972311005902E-3</v>
      </c>
      <c r="E80" s="215">
        <f t="shared" si="37"/>
        <v>4.9573823695517067E-3</v>
      </c>
      <c r="F80" s="52">
        <f t="shared" si="38"/>
        <v>-0.14730711111394554</v>
      </c>
      <c r="H80" s="19">
        <v>2245.8309999999997</v>
      </c>
      <c r="I80" s="140">
        <v>1712.0200000000002</v>
      </c>
      <c r="J80" s="214">
        <f t="shared" si="39"/>
        <v>1.4766878439594495E-2</v>
      </c>
      <c r="K80" s="215">
        <f t="shared" si="40"/>
        <v>1.1103545899956243E-2</v>
      </c>
      <c r="L80" s="59">
        <f t="shared" si="41"/>
        <v>-0.23768974602274148</v>
      </c>
      <c r="N80" s="40">
        <f t="shared" si="34"/>
        <v>7.1596701075625262</v>
      </c>
      <c r="O80" s="143">
        <f t="shared" si="35"/>
        <v>6.4007686814645339</v>
      </c>
      <c r="P80" s="52">
        <f t="shared" si="42"/>
        <v>-0.10599670301797696</v>
      </c>
    </row>
    <row r="81" spans="1:16" ht="20.100000000000001" customHeight="1" x14ac:dyDescent="0.25">
      <c r="A81" s="38" t="s">
        <v>195</v>
      </c>
      <c r="B81" s="19">
        <v>3604.1599999999994</v>
      </c>
      <c r="C81" s="140">
        <v>3652.6200000000003</v>
      </c>
      <c r="D81" s="247">
        <f t="shared" si="36"/>
        <v>6.6400674132210359E-3</v>
      </c>
      <c r="E81" s="215">
        <f t="shared" si="37"/>
        <v>6.7698681317495939E-3</v>
      </c>
      <c r="F81" s="52">
        <f t="shared" ref="F81:F86" si="43">(C81-B81)/B81</f>
        <v>1.3445574003374143E-2</v>
      </c>
      <c r="H81" s="19">
        <v>1105.9460000000001</v>
      </c>
      <c r="I81" s="140">
        <v>1339.6869999999994</v>
      </c>
      <c r="J81" s="214">
        <f t="shared" si="39"/>
        <v>7.2718606799691415E-3</v>
      </c>
      <c r="K81" s="215">
        <f t="shared" si="40"/>
        <v>8.6887279915390421E-3</v>
      </c>
      <c r="L81" s="59">
        <f>(I81-H81)/H81</f>
        <v>0.21134937872192608</v>
      </c>
      <c r="N81" s="40">
        <f t="shared" si="34"/>
        <v>3.0685263695285458</v>
      </c>
      <c r="O81" s="143">
        <f t="shared" si="35"/>
        <v>3.6677426066768493</v>
      </c>
      <c r="P81" s="52">
        <f>(O81-N81)/N81</f>
        <v>0.1952781775313106</v>
      </c>
    </row>
    <row r="82" spans="1:16" ht="20.100000000000001" customHeight="1" x14ac:dyDescent="0.25">
      <c r="A82" s="38" t="s">
        <v>196</v>
      </c>
      <c r="B82" s="19">
        <v>5407.2499999999991</v>
      </c>
      <c r="C82" s="140">
        <v>4775.5100000000011</v>
      </c>
      <c r="D82" s="247">
        <f t="shared" si="36"/>
        <v>9.9619618774248221E-3</v>
      </c>
      <c r="E82" s="215">
        <f t="shared" si="37"/>
        <v>8.851063883418343E-3</v>
      </c>
      <c r="F82" s="52">
        <f>(C82-B82)/B82</f>
        <v>-0.11683203106939721</v>
      </c>
      <c r="H82" s="19">
        <v>1168.6309999999996</v>
      </c>
      <c r="I82" s="140">
        <v>1115.6950000000004</v>
      </c>
      <c r="J82" s="214">
        <f t="shared" si="39"/>
        <v>7.6840296165391567E-3</v>
      </c>
      <c r="K82" s="215">
        <f t="shared" si="40"/>
        <v>7.2359964503053015E-3</v>
      </c>
      <c r="L82" s="59">
        <f>(I82-H82)/H82</f>
        <v>-4.5297446328224439E-2</v>
      </c>
      <c r="N82" s="40">
        <f t="shared" si="34"/>
        <v>2.1612298303204027</v>
      </c>
      <c r="O82" s="143">
        <f t="shared" si="35"/>
        <v>2.3362845015506202</v>
      </c>
      <c r="P82" s="52">
        <f>(O82-N82)/N82</f>
        <v>8.0997711938977618E-2</v>
      </c>
    </row>
    <row r="83" spans="1:16" ht="20.100000000000001" customHeight="1" x14ac:dyDescent="0.25">
      <c r="A83" s="38" t="s">
        <v>197</v>
      </c>
      <c r="B83" s="19">
        <v>2132.9899999999998</v>
      </c>
      <c r="C83" s="140">
        <v>4160.5</v>
      </c>
      <c r="D83" s="247">
        <f t="shared" si="36"/>
        <v>3.9296805335296819E-3</v>
      </c>
      <c r="E83" s="215">
        <f t="shared" si="37"/>
        <v>7.7111871374914952E-3</v>
      </c>
      <c r="F83" s="52">
        <f>(C83-B83)/B83</f>
        <v>0.9505482913656419</v>
      </c>
      <c r="H83" s="19">
        <v>562.548</v>
      </c>
      <c r="I83" s="140">
        <v>1107.9489999999998</v>
      </c>
      <c r="J83" s="214">
        <f t="shared" si="39"/>
        <v>3.6988882656072541E-3</v>
      </c>
      <c r="K83" s="215">
        <f t="shared" si="40"/>
        <v>7.1857586805706801E-3</v>
      </c>
      <c r="L83" s="59">
        <f>(I83-H83)/H83</f>
        <v>0.96951904548589607</v>
      </c>
      <c r="N83" s="40">
        <f t="shared" si="34"/>
        <v>2.6373682014449202</v>
      </c>
      <c r="O83" s="143">
        <f t="shared" si="35"/>
        <v>2.6630188679245279</v>
      </c>
      <c r="P83" s="52">
        <f>(O83-N83)/N83</f>
        <v>9.7258571880689954E-3</v>
      </c>
    </row>
    <row r="84" spans="1:16" ht="20.100000000000001" customHeight="1" x14ac:dyDescent="0.25">
      <c r="A84" s="38" t="s">
        <v>198</v>
      </c>
      <c r="B84" s="19">
        <v>16293.830000000002</v>
      </c>
      <c r="C84" s="140">
        <v>17120.630000000005</v>
      </c>
      <c r="D84" s="247">
        <f t="shared" si="36"/>
        <v>3.0018681085069294E-2</v>
      </c>
      <c r="E84" s="215">
        <f t="shared" si="37"/>
        <v>3.173185478710517E-2</v>
      </c>
      <c r="F84" s="52">
        <f t="shared" si="43"/>
        <v>5.0743134057493103E-2</v>
      </c>
      <c r="H84" s="19">
        <v>848.31700000000046</v>
      </c>
      <c r="I84" s="140">
        <v>1011.1870000000001</v>
      </c>
      <c r="J84" s="214">
        <f t="shared" si="39"/>
        <v>5.5778881034421078E-3</v>
      </c>
      <c r="K84" s="215">
        <f t="shared" si="40"/>
        <v>6.5581951542266169E-3</v>
      </c>
      <c r="L84" s="59">
        <f t="shared" si="41"/>
        <v>0.19199190868507832</v>
      </c>
      <c r="N84" s="40">
        <f t="shared" si="34"/>
        <v>0.52063695276064648</v>
      </c>
      <c r="O84" s="143">
        <f t="shared" si="35"/>
        <v>0.5906248777060189</v>
      </c>
      <c r="P84" s="52">
        <f t="shared" si="42"/>
        <v>0.13442750187873836</v>
      </c>
    </row>
    <row r="85" spans="1:16" ht="20.100000000000001" customHeight="1" x14ac:dyDescent="0.25">
      <c r="A85" s="38" t="s">
        <v>199</v>
      </c>
      <c r="B85" s="19">
        <v>5268.2299999999987</v>
      </c>
      <c r="C85" s="140">
        <v>2737.8799999999997</v>
      </c>
      <c r="D85" s="247">
        <f t="shared" si="36"/>
        <v>9.7058405698840933E-3</v>
      </c>
      <c r="E85" s="215">
        <f t="shared" si="37"/>
        <v>5.0744634154537222E-3</v>
      </c>
      <c r="F85" s="52">
        <f t="shared" si="43"/>
        <v>-0.48030363139042898</v>
      </c>
      <c r="H85" s="19">
        <v>1394.5789999999995</v>
      </c>
      <c r="I85" s="140">
        <v>910.07200000000023</v>
      </c>
      <c r="J85" s="214">
        <f t="shared" si="39"/>
        <v>9.1696920059484641E-3</v>
      </c>
      <c r="K85" s="215">
        <f t="shared" si="40"/>
        <v>5.9023996356730515E-3</v>
      </c>
      <c r="L85" s="59">
        <f t="shared" si="41"/>
        <v>-0.34742169500616277</v>
      </c>
      <c r="N85" s="40">
        <f t="shared" si="34"/>
        <v>2.6471490424677735</v>
      </c>
      <c r="O85" s="143">
        <f t="shared" si="35"/>
        <v>3.3240025128931889</v>
      </c>
      <c r="P85" s="52">
        <f t="shared" si="42"/>
        <v>0.25569148527973579</v>
      </c>
    </row>
    <row r="86" spans="1:16" ht="20.100000000000001" customHeight="1" x14ac:dyDescent="0.25">
      <c r="A86" s="38" t="s">
        <v>200</v>
      </c>
      <c r="B86" s="19">
        <v>4036.21</v>
      </c>
      <c r="C86" s="140">
        <v>3538.7999999999993</v>
      </c>
      <c r="D86" s="247">
        <f t="shared" si="36"/>
        <v>7.4360479262621203E-3</v>
      </c>
      <c r="E86" s="215">
        <f t="shared" si="37"/>
        <v>6.5589109583355119E-3</v>
      </c>
      <c r="F86" s="52">
        <f t="shared" si="43"/>
        <v>-0.12323689798102694</v>
      </c>
      <c r="H86" s="19">
        <v>961.85299999999995</v>
      </c>
      <c r="I86" s="140">
        <v>839.577</v>
      </c>
      <c r="J86" s="214">
        <f t="shared" si="39"/>
        <v>6.324414583180696E-3</v>
      </c>
      <c r="K86" s="215">
        <f t="shared" si="40"/>
        <v>5.4451944229901286E-3</v>
      </c>
      <c r="L86" s="59">
        <f t="shared" si="41"/>
        <v>-0.12712545472125153</v>
      </c>
      <c r="N86" s="40">
        <f t="shared" si="34"/>
        <v>2.3830598507015246</v>
      </c>
      <c r="O86" s="143">
        <f t="shared" si="35"/>
        <v>2.3724906748050194</v>
      </c>
      <c r="P86" s="52">
        <f t="shared" si="42"/>
        <v>-4.4351281791742822E-3</v>
      </c>
    </row>
    <row r="87" spans="1:16" ht="20.100000000000001" customHeight="1" x14ac:dyDescent="0.25">
      <c r="A87" s="38" t="s">
        <v>201</v>
      </c>
      <c r="B87" s="19">
        <v>10736.43</v>
      </c>
      <c r="C87" s="140">
        <v>6994.9600000000019</v>
      </c>
      <c r="D87" s="247">
        <f t="shared" si="36"/>
        <v>1.9780092719892776E-2</v>
      </c>
      <c r="E87" s="215">
        <f t="shared" si="37"/>
        <v>1.2964654627873457E-2</v>
      </c>
      <c r="F87" s="52">
        <f t="shared" ref="F87:F88" si="44">(C87-B87)/B87</f>
        <v>-0.34848362071936373</v>
      </c>
      <c r="H87" s="19">
        <v>1233.6499999999996</v>
      </c>
      <c r="I87" s="140">
        <v>819.73200000000008</v>
      </c>
      <c r="J87" s="214">
        <f t="shared" si="39"/>
        <v>8.1115451639084801E-3</v>
      </c>
      <c r="K87" s="215">
        <f t="shared" si="40"/>
        <v>5.3164868913113924E-3</v>
      </c>
      <c r="L87" s="59">
        <f t="shared" ref="L87:L88" si="45">(I87-H87)/H87</f>
        <v>-0.33552304138126671</v>
      </c>
      <c r="N87" s="40">
        <f t="shared" si="34"/>
        <v>1.1490318476439558</v>
      </c>
      <c r="O87" s="143">
        <f t="shared" si="35"/>
        <v>1.1718894747075035</v>
      </c>
      <c r="P87" s="52">
        <f t="shared" ref="P87:P88" si="46">(O87-N87)/N87</f>
        <v>1.9892944752067852E-2</v>
      </c>
    </row>
    <row r="88" spans="1:16" ht="20.100000000000001" customHeight="1" x14ac:dyDescent="0.25">
      <c r="A88" s="38" t="s">
        <v>202</v>
      </c>
      <c r="B88" s="19">
        <v>505.97000000000008</v>
      </c>
      <c r="C88" s="140">
        <v>942.49999999999977</v>
      </c>
      <c r="D88" s="247">
        <f t="shared" si="36"/>
        <v>9.3216586085730069E-4</v>
      </c>
      <c r="E88" s="215">
        <f t="shared" si="37"/>
        <v>1.7468558771988299E-3</v>
      </c>
      <c r="F88" s="52">
        <f t="shared" si="44"/>
        <v>0.86275866158072534</v>
      </c>
      <c r="H88" s="19">
        <v>498.08800000000008</v>
      </c>
      <c r="I88" s="140">
        <v>772.5859999999999</v>
      </c>
      <c r="J88" s="214">
        <f t="shared" si="39"/>
        <v>3.2750482775510468E-3</v>
      </c>
      <c r="K88" s="215">
        <f t="shared" si="40"/>
        <v>5.0107148939052062E-3</v>
      </c>
      <c r="L88" s="59">
        <f t="shared" si="45"/>
        <v>0.55110341947607611</v>
      </c>
      <c r="N88" s="40">
        <f t="shared" si="34"/>
        <v>9.8442200130442519</v>
      </c>
      <c r="O88" s="143">
        <f t="shared" si="35"/>
        <v>8.1971989389920434</v>
      </c>
      <c r="P88" s="52">
        <f t="shared" si="46"/>
        <v>-0.16730843803468382</v>
      </c>
    </row>
    <row r="89" spans="1:16" ht="20.100000000000001" customHeight="1" x14ac:dyDescent="0.25">
      <c r="A89" s="38" t="s">
        <v>203</v>
      </c>
      <c r="B89" s="19">
        <v>1644.3800000000008</v>
      </c>
      <c r="C89" s="140">
        <v>2013.5099999999998</v>
      </c>
      <c r="D89" s="247">
        <f t="shared" si="36"/>
        <v>3.0294975952655859E-3</v>
      </c>
      <c r="E89" s="215">
        <f t="shared" si="37"/>
        <v>3.7318957849322193E-3</v>
      </c>
      <c r="F89" s="52">
        <f t="shared" ref="F89:F94" si="47">(C89-B89)/B89</f>
        <v>0.22447974312506769</v>
      </c>
      <c r="H89" s="19">
        <v>651.16699999999992</v>
      </c>
      <c r="I89" s="140">
        <v>738.30899999999997</v>
      </c>
      <c r="J89" s="214">
        <f t="shared" si="39"/>
        <v>4.2815794834408418E-3</v>
      </c>
      <c r="K89" s="215">
        <f t="shared" si="40"/>
        <v>4.7884066014712394E-3</v>
      </c>
      <c r="L89" s="59">
        <f t="shared" ref="L89:L94" si="48">(I89-H89)/H89</f>
        <v>0.13382434920688557</v>
      </c>
      <c r="N89" s="40">
        <f t="shared" si="34"/>
        <v>3.9599545117308628</v>
      </c>
      <c r="O89" s="143">
        <f t="shared" si="35"/>
        <v>3.6667759286022914</v>
      </c>
      <c r="P89" s="52">
        <f t="shared" ref="P89:P92" si="49">(O89-N89)/N89</f>
        <v>-7.403584618461323E-2</v>
      </c>
    </row>
    <row r="90" spans="1:16" ht="20.100000000000001" customHeight="1" x14ac:dyDescent="0.25">
      <c r="A90" s="38" t="s">
        <v>204</v>
      </c>
      <c r="B90" s="19">
        <v>1570.03</v>
      </c>
      <c r="C90" s="140">
        <v>1873.5900000000004</v>
      </c>
      <c r="D90" s="247">
        <f t="shared" si="36"/>
        <v>2.8925200437215398E-3</v>
      </c>
      <c r="E90" s="215">
        <f t="shared" si="37"/>
        <v>3.4725641410726336E-3</v>
      </c>
      <c r="F90" s="52">
        <f t="shared" si="47"/>
        <v>0.1933466239498611</v>
      </c>
      <c r="H90" s="19">
        <v>553.06200000000001</v>
      </c>
      <c r="I90" s="140">
        <v>654.81800000000021</v>
      </c>
      <c r="J90" s="214">
        <f t="shared" si="39"/>
        <v>3.6365155363689487E-3</v>
      </c>
      <c r="K90" s="215">
        <f t="shared" si="40"/>
        <v>4.2469140074984802E-3</v>
      </c>
      <c r="L90" s="59">
        <f t="shared" si="48"/>
        <v>0.18398660548003695</v>
      </c>
      <c r="N90" s="40">
        <f t="shared" si="34"/>
        <v>3.5226205868677667</v>
      </c>
      <c r="O90" s="143">
        <f t="shared" si="35"/>
        <v>3.4949908998233341</v>
      </c>
      <c r="P90" s="52">
        <f t="shared" si="49"/>
        <v>-7.8435035403572276E-3</v>
      </c>
    </row>
    <row r="91" spans="1:16" ht="20.100000000000001" customHeight="1" x14ac:dyDescent="0.25">
      <c r="A91" s="38" t="s">
        <v>205</v>
      </c>
      <c r="B91" s="19">
        <v>1602.7299999999993</v>
      </c>
      <c r="C91" s="140">
        <v>528.5</v>
      </c>
      <c r="D91" s="247">
        <f t="shared" si="36"/>
        <v>2.9527643737214076E-3</v>
      </c>
      <c r="E91" s="215">
        <f t="shared" si="37"/>
        <v>9.7953669082183749E-4</v>
      </c>
      <c r="F91" s="52">
        <f t="shared" si="47"/>
        <v>-0.6702501357059516</v>
      </c>
      <c r="H91" s="19">
        <v>1046.6960000000004</v>
      </c>
      <c r="I91" s="140">
        <v>595.05499999999984</v>
      </c>
      <c r="J91" s="214">
        <f t="shared" si="39"/>
        <v>6.8822776937400038E-3</v>
      </c>
      <c r="K91" s="215">
        <f t="shared" si="40"/>
        <v>3.8593126864747253E-3</v>
      </c>
      <c r="L91" s="59">
        <f t="shared" si="48"/>
        <v>-0.43149204735663493</v>
      </c>
      <c r="N91" s="40">
        <f t="shared" si="34"/>
        <v>6.5307069812133101</v>
      </c>
      <c r="O91" s="143">
        <f t="shared" si="35"/>
        <v>11.259318826868492</v>
      </c>
      <c r="P91" s="52">
        <f t="shared" si="49"/>
        <v>0.72405818531712396</v>
      </c>
    </row>
    <row r="92" spans="1:16" ht="20.100000000000001" customHeight="1" x14ac:dyDescent="0.25">
      <c r="A92" s="38" t="s">
        <v>206</v>
      </c>
      <c r="B92" s="19">
        <v>871.58</v>
      </c>
      <c r="C92" s="140">
        <v>1831.5900000000001</v>
      </c>
      <c r="D92" s="247">
        <f t="shared" si="36"/>
        <v>1.6057416862778546E-3</v>
      </c>
      <c r="E92" s="215">
        <f t="shared" si="37"/>
        <v>3.3947201656430834E-3</v>
      </c>
      <c r="F92" s="52">
        <f t="shared" si="47"/>
        <v>1.1014594185272724</v>
      </c>
      <c r="H92" s="19">
        <v>223.11199999999999</v>
      </c>
      <c r="I92" s="140">
        <v>517.14599999999984</v>
      </c>
      <c r="J92" s="214">
        <f t="shared" si="39"/>
        <v>1.4670150079925013E-3</v>
      </c>
      <c r="K92" s="215">
        <f t="shared" si="40"/>
        <v>3.3540229366355347E-3</v>
      </c>
      <c r="L92" s="59">
        <f t="shared" si="48"/>
        <v>1.3178762236007022</v>
      </c>
      <c r="N92" s="40">
        <f t="shared" si="34"/>
        <v>2.5598568117671356</v>
      </c>
      <c r="O92" s="143">
        <f t="shared" si="35"/>
        <v>2.8234812376132199</v>
      </c>
      <c r="P92" s="52">
        <f t="shared" si="49"/>
        <v>0.10298405154313982</v>
      </c>
    </row>
    <row r="93" spans="1:16" ht="20.100000000000001" customHeight="1" x14ac:dyDescent="0.25">
      <c r="A93" s="38" t="s">
        <v>207</v>
      </c>
      <c r="B93" s="19">
        <v>4541.1300000000019</v>
      </c>
      <c r="C93" s="140">
        <v>2373.2600000000002</v>
      </c>
      <c r="D93" s="247">
        <f t="shared" si="36"/>
        <v>8.3662793361561263E-3</v>
      </c>
      <c r="E93" s="215">
        <f t="shared" si="37"/>
        <v>4.3986665030460439E-3</v>
      </c>
      <c r="F93" s="52">
        <f t="shared" si="47"/>
        <v>-0.47738558464523162</v>
      </c>
      <c r="H93" s="19">
        <v>977.82599999999968</v>
      </c>
      <c r="I93" s="140">
        <v>500.30799999999999</v>
      </c>
      <c r="J93" s="214">
        <f t="shared" si="39"/>
        <v>6.4294408960758505E-3</v>
      </c>
      <c r="K93" s="215">
        <f t="shared" si="40"/>
        <v>3.2448177253275702E-3</v>
      </c>
      <c r="L93" s="59">
        <f t="shared" si="48"/>
        <v>-0.48834659745189823</v>
      </c>
      <c r="N93" s="40">
        <f t="shared" ref="N93:N94" si="50">(H93/B93)*10</f>
        <v>2.1532658170983856</v>
      </c>
      <c r="O93" s="143">
        <f t="shared" ref="O93:O94" si="51">(I93/C93)*10</f>
        <v>2.1081044639019741</v>
      </c>
      <c r="P93" s="52">
        <f t="shared" ref="P93:P94" si="52">(O93-N93)/N93</f>
        <v>-2.097342224903205E-2</v>
      </c>
    </row>
    <row r="94" spans="1:16" ht="20.100000000000001" customHeight="1" x14ac:dyDescent="0.25">
      <c r="A94" s="38" t="s">
        <v>208</v>
      </c>
      <c r="B94" s="19">
        <v>515.49</v>
      </c>
      <c r="C94" s="140">
        <v>1845.9299999999998</v>
      </c>
      <c r="D94" s="247">
        <f t="shared" si="36"/>
        <v>9.4970488292454066E-4</v>
      </c>
      <c r="E94" s="215">
        <f t="shared" si="37"/>
        <v>3.421298322968315E-3</v>
      </c>
      <c r="F94" s="52">
        <f t="shared" si="47"/>
        <v>2.5809230052959315</v>
      </c>
      <c r="H94" s="19">
        <v>138.84200000000004</v>
      </c>
      <c r="I94" s="140">
        <v>427.40400000000005</v>
      </c>
      <c r="J94" s="214">
        <f t="shared" si="39"/>
        <v>9.1291951011014617E-4</v>
      </c>
      <c r="K94" s="215">
        <f t="shared" si="40"/>
        <v>2.7719886051710248E-3</v>
      </c>
      <c r="L94" s="59">
        <f t="shared" si="48"/>
        <v>2.0783480503017815</v>
      </c>
      <c r="N94" s="40">
        <f t="shared" si="50"/>
        <v>2.6933985140351906</v>
      </c>
      <c r="O94" s="143">
        <f t="shared" si="51"/>
        <v>2.3153857405210387</v>
      </c>
      <c r="P94" s="52">
        <f t="shared" si="52"/>
        <v>-0.14034788077009125</v>
      </c>
    </row>
    <row r="95" spans="1:16" ht="20.100000000000001" customHeight="1" thickBot="1" x14ac:dyDescent="0.3">
      <c r="A95" s="8" t="s">
        <v>17</v>
      </c>
      <c r="B95" s="19">
        <f>B96-SUM(B68:B94)</f>
        <v>20548.72000000003</v>
      </c>
      <c r="C95" s="140">
        <f>C96-SUM(C68:C94)</f>
        <v>21110.979999999981</v>
      </c>
      <c r="D95" s="247">
        <f t="shared" si="36"/>
        <v>3.7857610665287776E-2</v>
      </c>
      <c r="E95" s="215">
        <f t="shared" si="37"/>
        <v>3.9127681152707622E-2</v>
      </c>
      <c r="F95" s="52">
        <f t="shared" si="38"/>
        <v>2.736228825931495E-2</v>
      </c>
      <c r="H95" s="19">
        <f>H96-SUM(H68:H94)</f>
        <v>6233.6569999999192</v>
      </c>
      <c r="I95" s="140">
        <f>I96-SUM(I68:I94)</f>
        <v>6224.1969999998983</v>
      </c>
      <c r="J95" s="214">
        <f t="shared" si="39"/>
        <v>4.098779256013748E-2</v>
      </c>
      <c r="K95" s="215">
        <f t="shared" si="40"/>
        <v>4.0367902874889783E-2</v>
      </c>
      <c r="L95" s="59">
        <f t="shared" si="41"/>
        <v>-1.5175682588921843E-3</v>
      </c>
      <c r="N95" s="40">
        <f t="shared" si="34"/>
        <v>3.03359868643882</v>
      </c>
      <c r="O95" s="143">
        <f t="shared" si="35"/>
        <v>2.9483221527375347</v>
      </c>
      <c r="P95" s="52">
        <f t="shared" si="42"/>
        <v>-2.8110683882643851E-2</v>
      </c>
    </row>
    <row r="96" spans="1:16" s="1" customFormat="1" ht="26.25" customHeight="1" thickBot="1" x14ac:dyDescent="0.3">
      <c r="A96" s="12" t="s">
        <v>18</v>
      </c>
      <c r="B96" s="17">
        <v>542789.66999999993</v>
      </c>
      <c r="C96" s="145">
        <v>539540.79</v>
      </c>
      <c r="D96" s="243">
        <f>SUM(D68:D95)</f>
        <v>0.99999999999999989</v>
      </c>
      <c r="E96" s="244">
        <f>SUM(E68:E95)</f>
        <v>0.99999999999999978</v>
      </c>
      <c r="F96" s="57">
        <f t="shared" si="38"/>
        <v>-5.9855229006106339E-3</v>
      </c>
      <c r="H96" s="17">
        <v>152085.6969999999</v>
      </c>
      <c r="I96" s="145">
        <v>154186.78099999993</v>
      </c>
      <c r="J96" s="255">
        <f t="shared" si="39"/>
        <v>1</v>
      </c>
      <c r="K96" s="244">
        <f t="shared" si="40"/>
        <v>1</v>
      </c>
      <c r="L96" s="60">
        <f t="shared" si="41"/>
        <v>1.3815132135667124E-2</v>
      </c>
      <c r="N96" s="37">
        <f t="shared" si="34"/>
        <v>2.8019268863388636</v>
      </c>
      <c r="O96" s="150">
        <f t="shared" si="35"/>
        <v>2.8577409504108098</v>
      </c>
      <c r="P96" s="57">
        <f t="shared" si="42"/>
        <v>1.9919885969928233E-2</v>
      </c>
    </row>
  </sheetData>
  <customSheetViews>
    <customSheetView guid="{D2454DF7-9151-402B-B9E4-208D72282370}" showGridLines="0" fitToPage="1" hiddenColumns="1" topLeftCell="A25">
      <selection activeCell="N7" sqref="N7:N10"/>
      <pageMargins left="0.31496062992125984" right="0.31496062992125984" top="0.35433070866141736" bottom="0.35433070866141736" header="0.31496062992125984" footer="0.31496062992125984"/>
      <printOptions horizontalCentered="1"/>
      <pageSetup paperSize="9" scale="44" orientation="portrait" r:id="rId1"/>
    </customSheetView>
  </customSheetViews>
  <mergeCells count="33">
    <mergeCell ref="H4:I4"/>
    <mergeCell ref="J4:K4"/>
    <mergeCell ref="H5:I5"/>
    <mergeCell ref="J5:K5"/>
    <mergeCell ref="A4:A6"/>
    <mergeCell ref="B4:C4"/>
    <mergeCell ref="D5:E5"/>
    <mergeCell ref="D4:E4"/>
    <mergeCell ref="B5:C5"/>
    <mergeCell ref="A36:A38"/>
    <mergeCell ref="B36:C36"/>
    <mergeCell ref="D36:E36"/>
    <mergeCell ref="H36:I36"/>
    <mergeCell ref="J36:K36"/>
    <mergeCell ref="B37:C37"/>
    <mergeCell ref="D37:E37"/>
    <mergeCell ref="H37:I37"/>
    <mergeCell ref="J37:K37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N66:O66"/>
    <mergeCell ref="N4:O4"/>
    <mergeCell ref="N5:O5"/>
    <mergeCell ref="N36:O36"/>
    <mergeCell ref="N37:O37"/>
    <mergeCell ref="N65:O65"/>
  </mergeCells>
  <conditionalFormatting sqref="Q7:Q33">
    <cfRule type="cellIs" dxfId="3" priority="27" operator="greaterThan">
      <formula>0</formula>
    </cfRule>
    <cfRule type="cellIs" dxfId="2" priority="28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2"/>
  <ignoredErrors>
    <ignoredError sqref="L28:L31 N28:P31 F28:F31 D7:E18 D39:E46 J39:K46 J68:L92 D68:F92 P82:Q92 L59:L60 P59:P60 D94:F96 D93:E93 J94:L95 J93:K93 P95:Q96 Q93 Q9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0" id="{B666C80E-09AD-47EE-AB05-0B5F8A38A5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F68:F96 F39:F62</xm:sqref>
        </x14:conditionalFormatting>
        <x14:conditionalFormatting xmlns:xm="http://schemas.microsoft.com/office/excel/2006/main">
          <x14:cfRule type="iconSet" priority="249" id="{E489B013-DFD0-4B47-944A-DED4BCDCCC5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L7:L33 L68:L96 L39:L62</xm:sqref>
        </x14:conditionalFormatting>
        <x14:conditionalFormatting xmlns:xm="http://schemas.microsoft.com/office/excel/2006/main">
          <x14:cfRule type="iconSet" priority="1" id="{5808023C-AE2D-4A8A-84ED-44A967D2F9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P68:P96 P39:P62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9DEB2-36B7-4337-B9A2-89D39A116A98}">
  <sheetPr codeName="Folha26">
    <pageSetUpPr fitToPage="1"/>
  </sheetPr>
  <dimension ref="A1:Q96"/>
  <sheetViews>
    <sheetView showGridLines="0" topLeftCell="A64" zoomScaleNormal="100" workbookViewId="0">
      <selection activeCell="H96" sqref="H96:I96"/>
    </sheetView>
  </sheetViews>
  <sheetFormatPr defaultRowHeight="15" x14ac:dyDescent="0.25"/>
  <cols>
    <col min="1" max="1" width="32.28515625" customWidth="1"/>
    <col min="2" max="5" width="9.7109375" customWidth="1"/>
    <col min="6" max="6" width="11" customWidth="1"/>
    <col min="7" max="7" width="1.85546875" customWidth="1"/>
    <col min="8" max="11" width="9.7109375" customWidth="1"/>
    <col min="12" max="12" width="10.85546875" customWidth="1"/>
    <col min="13" max="13" width="1.85546875" customWidth="1"/>
    <col min="14" max="15" width="9.7109375" style="34" customWidth="1"/>
    <col min="16" max="16" width="10.85546875" customWidth="1"/>
    <col min="17" max="17" width="1.85546875" customWidth="1"/>
  </cols>
  <sheetData>
    <row r="1" spans="1:17" ht="15.75" x14ac:dyDescent="0.25">
      <c r="A1" s="4" t="s">
        <v>158</v>
      </c>
    </row>
    <row r="3" spans="1:17" ht="8.25" customHeight="1" thickBot="1" x14ac:dyDescent="0.3"/>
    <row r="4" spans="1:17" x14ac:dyDescent="0.25">
      <c r="A4" s="355" t="s">
        <v>3</v>
      </c>
      <c r="B4" s="349" t="s">
        <v>1</v>
      </c>
      <c r="C4" s="342"/>
      <c r="D4" s="349" t="s">
        <v>104</v>
      </c>
      <c r="E4" s="342"/>
      <c r="F4" s="130" t="s">
        <v>0</v>
      </c>
      <c r="H4" s="358" t="s">
        <v>19</v>
      </c>
      <c r="I4" s="359"/>
      <c r="J4" s="349" t="s">
        <v>104</v>
      </c>
      <c r="K4" s="347"/>
      <c r="L4" s="130" t="s">
        <v>0</v>
      </c>
      <c r="N4" s="341" t="s">
        <v>22</v>
      </c>
      <c r="O4" s="342"/>
      <c r="P4" s="130" t="s">
        <v>0</v>
      </c>
    </row>
    <row r="5" spans="1:17" x14ac:dyDescent="0.25">
      <c r="A5" s="356"/>
      <c r="B5" s="350" t="s">
        <v>60</v>
      </c>
      <c r="C5" s="344"/>
      <c r="D5" s="350" t="str">
        <f>B5</f>
        <v>abr</v>
      </c>
      <c r="E5" s="344"/>
      <c r="F5" s="131" t="s">
        <v>149</v>
      </c>
      <c r="H5" s="339" t="str">
        <f>B5</f>
        <v>abr</v>
      </c>
      <c r="I5" s="344"/>
      <c r="J5" s="350" t="str">
        <f>B5</f>
        <v>abr</v>
      </c>
      <c r="K5" s="340"/>
      <c r="L5" s="131" t="str">
        <f>F5</f>
        <v>2023 /2022</v>
      </c>
      <c r="N5" s="339" t="str">
        <f>B5</f>
        <v>abr</v>
      </c>
      <c r="O5" s="340"/>
      <c r="P5" s="131" t="str">
        <f>L5</f>
        <v>2023 /2022</v>
      </c>
    </row>
    <row r="6" spans="1:17" ht="19.5" customHeight="1" thickBot="1" x14ac:dyDescent="0.3">
      <c r="A6" s="357"/>
      <c r="B6" s="99">
        <v>2022</v>
      </c>
      <c r="C6" s="134"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C6</f>
        <v>2023</v>
      </c>
      <c r="J6" s="99">
        <f>B6</f>
        <v>2022</v>
      </c>
      <c r="K6" s="134">
        <f>C6</f>
        <v>2023</v>
      </c>
      <c r="L6" s="268">
        <v>1000</v>
      </c>
      <c r="N6" s="25">
        <f>B6</f>
        <v>2022</v>
      </c>
      <c r="O6" s="134">
        <f>C6</f>
        <v>2023</v>
      </c>
      <c r="P6" s="132"/>
    </row>
    <row r="7" spans="1:17" ht="20.100000000000001" customHeight="1" x14ac:dyDescent="0.25">
      <c r="A7" s="8" t="s">
        <v>160</v>
      </c>
      <c r="B7" s="19">
        <v>38625.539999999994</v>
      </c>
      <c r="C7" s="147">
        <v>29502.06</v>
      </c>
      <c r="D7" s="214">
        <f>B7/$B$33</f>
        <v>0.14663812733144238</v>
      </c>
      <c r="E7" s="246">
        <f>C7/$C$33</f>
        <v>0.12300233146104897</v>
      </c>
      <c r="F7" s="52">
        <f>(C7-B7)/B7</f>
        <v>-0.23620329968202369</v>
      </c>
      <c r="H7" s="19">
        <v>10596.032999999998</v>
      </c>
      <c r="I7" s="147">
        <v>9401.5249999999996</v>
      </c>
      <c r="J7" s="214">
        <f t="shared" ref="J7:J32" si="0">H7/$H$33</f>
        <v>0.14633801243849895</v>
      </c>
      <c r="K7" s="246">
        <f>I7/$I$33</f>
        <v>0.13635427110942411</v>
      </c>
      <c r="L7" s="52">
        <f>(I7-H7)/H7</f>
        <v>-0.11273162324050881</v>
      </c>
      <c r="N7" s="40">
        <f t="shared" ref="N7:O33" si="1">(H7/B7)*10</f>
        <v>2.7432711620342394</v>
      </c>
      <c r="O7" s="149">
        <f t="shared" si="1"/>
        <v>3.1867350957865312</v>
      </c>
      <c r="P7" s="52">
        <f>(O7-N7)/N7</f>
        <v>0.16165515822484228</v>
      </c>
      <c r="Q7" s="2"/>
    </row>
    <row r="8" spans="1:17" ht="20.100000000000001" customHeight="1" x14ac:dyDescent="0.25">
      <c r="A8" s="8" t="s">
        <v>161</v>
      </c>
      <c r="B8" s="19">
        <v>21522.860000000008</v>
      </c>
      <c r="C8" s="140">
        <v>17923.7</v>
      </c>
      <c r="D8" s="214">
        <f t="shared" ref="D8:D32" si="2">B8/$B$33</f>
        <v>8.1709456624213139E-2</v>
      </c>
      <c r="E8" s="215">
        <f t="shared" ref="E8:E32" si="3">C8/$C$33</f>
        <v>7.4728913452430212E-2</v>
      </c>
      <c r="F8" s="52">
        <f t="shared" ref="F8:F33" si="4">(C8-B8)/B8</f>
        <v>-0.16722498775720354</v>
      </c>
      <c r="H8" s="19">
        <v>8914.3700000000026</v>
      </c>
      <c r="I8" s="140">
        <v>8162.7150000000011</v>
      </c>
      <c r="J8" s="214">
        <f t="shared" si="0"/>
        <v>0.12311316772431556</v>
      </c>
      <c r="K8" s="215">
        <f t="shared" ref="K8:K32" si="5">I8/$I$33</f>
        <v>0.11838728866848336</v>
      </c>
      <c r="L8" s="52">
        <f t="shared" ref="L8:L33" si="6">(I8-H8)/H8</f>
        <v>-8.431947518444953E-2</v>
      </c>
      <c r="N8" s="40">
        <f t="shared" si="1"/>
        <v>4.1418147959890081</v>
      </c>
      <c r="O8" s="143">
        <f t="shared" si="1"/>
        <v>4.5541461863342949</v>
      </c>
      <c r="P8" s="52">
        <f t="shared" ref="P8:P33" si="7">(O8-N8)/N8</f>
        <v>9.9553314345343077E-2</v>
      </c>
      <c r="Q8" s="2"/>
    </row>
    <row r="9" spans="1:17" ht="20.100000000000001" customHeight="1" x14ac:dyDescent="0.25">
      <c r="A9" s="8" t="s">
        <v>162</v>
      </c>
      <c r="B9" s="19">
        <v>14775.82</v>
      </c>
      <c r="C9" s="140">
        <v>22839.569999999992</v>
      </c>
      <c r="D9" s="214">
        <f t="shared" si="2"/>
        <v>5.6094971735967267E-2</v>
      </c>
      <c r="E9" s="215">
        <f t="shared" si="3"/>
        <v>9.5224549050738461E-2</v>
      </c>
      <c r="F9" s="52">
        <f t="shared" si="4"/>
        <v>0.54573959347095413</v>
      </c>
      <c r="H9" s="19">
        <v>4660.5169999999998</v>
      </c>
      <c r="I9" s="140">
        <v>6514.4080000000004</v>
      </c>
      <c r="J9" s="214">
        <f t="shared" si="0"/>
        <v>6.4364729207226509E-2</v>
      </c>
      <c r="K9" s="215">
        <f t="shared" si="5"/>
        <v>9.4481199012862421E-2</v>
      </c>
      <c r="L9" s="52">
        <f t="shared" si="6"/>
        <v>0.39778655458182011</v>
      </c>
      <c r="N9" s="40">
        <f t="shared" si="1"/>
        <v>3.1541511740126777</v>
      </c>
      <c r="O9" s="143">
        <f t="shared" si="1"/>
        <v>2.8522463426413029</v>
      </c>
      <c r="P9" s="52">
        <f t="shared" si="7"/>
        <v>-9.5716665028231562E-2</v>
      </c>
      <c r="Q9" s="2"/>
    </row>
    <row r="10" spans="1:17" ht="20.100000000000001" customHeight="1" x14ac:dyDescent="0.25">
      <c r="A10" s="8" t="s">
        <v>163</v>
      </c>
      <c r="B10" s="19">
        <v>16834.960000000003</v>
      </c>
      <c r="C10" s="140">
        <v>16365.660000000002</v>
      </c>
      <c r="D10" s="214">
        <f t="shared" si="2"/>
        <v>6.3912297617062186E-2</v>
      </c>
      <c r="E10" s="215">
        <f t="shared" si="3"/>
        <v>6.8233009352527615E-2</v>
      </c>
      <c r="F10" s="52">
        <f t="shared" si="4"/>
        <v>-2.7876514111111698E-2</v>
      </c>
      <c r="H10" s="19">
        <v>5312.8399999999992</v>
      </c>
      <c r="I10" s="140">
        <v>5854.3440000000019</v>
      </c>
      <c r="J10" s="214">
        <f t="shared" si="0"/>
        <v>7.3373728262620064E-2</v>
      </c>
      <c r="K10" s="215">
        <f t="shared" si="5"/>
        <v>8.4908013215284822E-2</v>
      </c>
      <c r="L10" s="52">
        <f t="shared" si="6"/>
        <v>0.10192364159282093</v>
      </c>
      <c r="N10" s="40">
        <f t="shared" si="1"/>
        <v>3.1558376141077842</v>
      </c>
      <c r="O10" s="143">
        <f t="shared" si="1"/>
        <v>3.5772122847474535</v>
      </c>
      <c r="P10" s="52">
        <f t="shared" si="7"/>
        <v>0.13352229175416555</v>
      </c>
      <c r="Q10" s="2"/>
    </row>
    <row r="11" spans="1:17" ht="20.100000000000001" customHeight="1" x14ac:dyDescent="0.25">
      <c r="A11" s="8" t="s">
        <v>164</v>
      </c>
      <c r="B11" s="19">
        <v>20529.280000000006</v>
      </c>
      <c r="C11" s="140">
        <v>16107.329999999998</v>
      </c>
      <c r="D11" s="214">
        <f t="shared" si="2"/>
        <v>7.7937426238256724E-2</v>
      </c>
      <c r="E11" s="215">
        <f t="shared" si="3"/>
        <v>6.7155959401224777E-2</v>
      </c>
      <c r="F11" s="52">
        <f t="shared" si="4"/>
        <v>-0.21539722776444215</v>
      </c>
      <c r="H11" s="19">
        <v>4488.1890000000003</v>
      </c>
      <c r="I11" s="140">
        <v>3786.7959999999998</v>
      </c>
      <c r="J11" s="214">
        <f t="shared" si="0"/>
        <v>6.1984768989331612E-2</v>
      </c>
      <c r="K11" s="215">
        <f t="shared" si="5"/>
        <v>5.49214950149133E-2</v>
      </c>
      <c r="L11" s="52">
        <f t="shared" si="6"/>
        <v>-0.15627528163363896</v>
      </c>
      <c r="N11" s="40">
        <f t="shared" si="1"/>
        <v>2.1862379002088721</v>
      </c>
      <c r="O11" s="143">
        <f t="shared" si="1"/>
        <v>2.3509768533953177</v>
      </c>
      <c r="P11" s="52">
        <f t="shared" si="7"/>
        <v>7.5352711235454534E-2</v>
      </c>
      <c r="Q11" s="2"/>
    </row>
    <row r="12" spans="1:17" ht="20.100000000000001" customHeight="1" x14ac:dyDescent="0.25">
      <c r="A12" s="8" t="s">
        <v>166</v>
      </c>
      <c r="B12" s="19">
        <v>9541.1700000000019</v>
      </c>
      <c r="C12" s="140">
        <v>8578.9799999999977</v>
      </c>
      <c r="D12" s="214">
        <f t="shared" si="2"/>
        <v>3.6222129227214392E-2</v>
      </c>
      <c r="E12" s="215">
        <f t="shared" si="3"/>
        <v>3.5768164716555709E-2</v>
      </c>
      <c r="F12" s="52">
        <f t="shared" si="4"/>
        <v>-0.10084612264533636</v>
      </c>
      <c r="H12" s="19">
        <v>3711.944</v>
      </c>
      <c r="I12" s="140">
        <v>3137.2950000000005</v>
      </c>
      <c r="J12" s="214">
        <f t="shared" si="0"/>
        <v>5.1264327625537946E-2</v>
      </c>
      <c r="K12" s="215">
        <f t="shared" si="5"/>
        <v>4.5501508848855989E-2</v>
      </c>
      <c r="L12" s="52">
        <f t="shared" si="6"/>
        <v>-0.15481079455940053</v>
      </c>
      <c r="N12" s="40">
        <f t="shared" si="1"/>
        <v>3.8904494941396068</v>
      </c>
      <c r="O12" s="143">
        <f t="shared" si="1"/>
        <v>3.6569557220089117</v>
      </c>
      <c r="P12" s="52">
        <f t="shared" si="7"/>
        <v>-6.0017170890515177E-2</v>
      </c>
      <c r="Q12" s="2"/>
    </row>
    <row r="13" spans="1:17" ht="20.100000000000001" customHeight="1" x14ac:dyDescent="0.25">
      <c r="A13" s="8" t="s">
        <v>169</v>
      </c>
      <c r="B13" s="19">
        <v>10596.29</v>
      </c>
      <c r="C13" s="140">
        <v>7567.6799999999994</v>
      </c>
      <c r="D13" s="214">
        <f t="shared" si="2"/>
        <v>4.0227790271951926E-2</v>
      </c>
      <c r="E13" s="215">
        <f t="shared" si="3"/>
        <v>3.1551772444064957E-2</v>
      </c>
      <c r="F13" s="52">
        <f t="shared" si="4"/>
        <v>-0.2858179608145871</v>
      </c>
      <c r="H13" s="19">
        <v>3594.1899999999987</v>
      </c>
      <c r="I13" s="140">
        <v>2981.1629999999996</v>
      </c>
      <c r="J13" s="214">
        <f t="shared" si="0"/>
        <v>4.963806935353339E-2</v>
      </c>
      <c r="K13" s="215">
        <f t="shared" si="5"/>
        <v>4.3237060787838573E-2</v>
      </c>
      <c r="L13" s="52">
        <f t="shared" si="6"/>
        <v>-0.17056054354388592</v>
      </c>
      <c r="N13" s="40">
        <f t="shared" si="1"/>
        <v>3.3919324593796492</v>
      </c>
      <c r="O13" s="143">
        <f t="shared" si="1"/>
        <v>3.9393354370163642</v>
      </c>
      <c r="P13" s="52">
        <f t="shared" si="7"/>
        <v>0.16138380825449269</v>
      </c>
      <c r="Q13" s="2"/>
    </row>
    <row r="14" spans="1:17" ht="20.100000000000001" customHeight="1" x14ac:dyDescent="0.25">
      <c r="A14" s="8" t="s">
        <v>165</v>
      </c>
      <c r="B14" s="19">
        <v>11985.95</v>
      </c>
      <c r="C14" s="140">
        <v>11977.960000000005</v>
      </c>
      <c r="D14" s="214">
        <f t="shared" si="2"/>
        <v>4.5503500075035903E-2</v>
      </c>
      <c r="E14" s="215">
        <f t="shared" si="3"/>
        <v>4.9939462062892785E-2</v>
      </c>
      <c r="F14" s="52">
        <f t="shared" si="4"/>
        <v>-6.6661382702215034E-4</v>
      </c>
      <c r="H14" s="19">
        <v>3884.5359999999996</v>
      </c>
      <c r="I14" s="140">
        <v>2847.1250000000005</v>
      </c>
      <c r="J14" s="214">
        <f t="shared" si="0"/>
        <v>5.3647933852772736E-2</v>
      </c>
      <c r="K14" s="215">
        <f t="shared" si="5"/>
        <v>4.129305130097715E-2</v>
      </c>
      <c r="L14" s="52">
        <f t="shared" si="6"/>
        <v>-0.26706175460852966</v>
      </c>
      <c r="N14" s="40">
        <f t="shared" si="1"/>
        <v>3.2409078963286175</v>
      </c>
      <c r="O14" s="143">
        <f t="shared" si="1"/>
        <v>2.376969867990876</v>
      </c>
      <c r="P14" s="52">
        <f t="shared" si="7"/>
        <v>-0.26657284192384251</v>
      </c>
      <c r="Q14" s="2"/>
    </row>
    <row r="15" spans="1:17" ht="20.100000000000001" customHeight="1" x14ac:dyDescent="0.25">
      <c r="A15" s="8" t="s">
        <v>167</v>
      </c>
      <c r="B15" s="19">
        <v>23618.960000000006</v>
      </c>
      <c r="C15" s="140">
        <v>17755.359999999993</v>
      </c>
      <c r="D15" s="214">
        <f t="shared" si="2"/>
        <v>8.9667097571095339E-2</v>
      </c>
      <c r="E15" s="215">
        <f t="shared" si="3"/>
        <v>7.4027056955692228E-2</v>
      </c>
      <c r="F15" s="52">
        <f t="shared" si="4"/>
        <v>-0.24825817902227751</v>
      </c>
      <c r="H15" s="19">
        <v>2896.5389999999998</v>
      </c>
      <c r="I15" s="140">
        <v>2831.8379999999997</v>
      </c>
      <c r="J15" s="214">
        <f t="shared" si="0"/>
        <v>4.0003061542994191E-2</v>
      </c>
      <c r="K15" s="215">
        <f t="shared" si="5"/>
        <v>4.107133751066655E-2</v>
      </c>
      <c r="L15" s="52">
        <f t="shared" si="6"/>
        <v>-2.233734812477927E-2</v>
      </c>
      <c r="N15" s="40">
        <f t="shared" si="1"/>
        <v>1.2263617873098558</v>
      </c>
      <c r="O15" s="143">
        <f t="shared" si="1"/>
        <v>1.5949200692072707</v>
      </c>
      <c r="P15" s="52">
        <f t="shared" si="7"/>
        <v>0.3005298156801538</v>
      </c>
      <c r="Q15" s="2"/>
    </row>
    <row r="16" spans="1:17" ht="20.100000000000001" customHeight="1" x14ac:dyDescent="0.25">
      <c r="A16" s="8" t="s">
        <v>168</v>
      </c>
      <c r="B16" s="19">
        <v>8620.159999999998</v>
      </c>
      <c r="C16" s="140">
        <v>8321.27</v>
      </c>
      <c r="D16" s="214">
        <f t="shared" si="2"/>
        <v>3.272560382838418E-2</v>
      </c>
      <c r="E16" s="215">
        <f t="shared" si="3"/>
        <v>3.4693699718490269E-2</v>
      </c>
      <c r="F16" s="52">
        <f t="shared" si="4"/>
        <v>-3.467337033187292E-2</v>
      </c>
      <c r="H16" s="19">
        <v>2826.7239999999997</v>
      </c>
      <c r="I16" s="140">
        <v>2731.4870000000001</v>
      </c>
      <c r="J16" s="214">
        <f t="shared" si="0"/>
        <v>3.9038871610932467E-2</v>
      </c>
      <c r="K16" s="215">
        <f t="shared" si="5"/>
        <v>3.9615904752672314E-2</v>
      </c>
      <c r="L16" s="52">
        <f t="shared" si="6"/>
        <v>-3.369165153725643E-2</v>
      </c>
      <c r="N16" s="40">
        <f t="shared" si="1"/>
        <v>3.2792013141287408</v>
      </c>
      <c r="O16" s="143">
        <f t="shared" si="1"/>
        <v>3.2825361994022546</v>
      </c>
      <c r="P16" s="52">
        <f t="shared" si="7"/>
        <v>1.0169809517778358E-3</v>
      </c>
      <c r="Q16" s="2"/>
    </row>
    <row r="17" spans="1:17" ht="20.100000000000001" customHeight="1" x14ac:dyDescent="0.25">
      <c r="A17" s="8" t="s">
        <v>170</v>
      </c>
      <c r="B17" s="19">
        <v>11447.76</v>
      </c>
      <c r="C17" s="140">
        <v>11088.050000000001</v>
      </c>
      <c r="D17" s="214">
        <f t="shared" si="2"/>
        <v>4.3460313785640102E-2</v>
      </c>
      <c r="E17" s="215">
        <f t="shared" si="3"/>
        <v>4.6229178618601013E-2</v>
      </c>
      <c r="F17" s="52">
        <f t="shared" si="4"/>
        <v>-3.1421867684158222E-2</v>
      </c>
      <c r="H17" s="19">
        <v>2425.759</v>
      </c>
      <c r="I17" s="140">
        <v>2456.2220000000002</v>
      </c>
      <c r="J17" s="214">
        <f t="shared" si="0"/>
        <v>3.3501287766355664E-2</v>
      </c>
      <c r="K17" s="215">
        <f t="shared" si="5"/>
        <v>3.56236206884449E-2</v>
      </c>
      <c r="L17" s="52">
        <f t="shared" si="6"/>
        <v>1.255813129004167E-2</v>
      </c>
      <c r="N17" s="40">
        <f t="shared" si="1"/>
        <v>2.1189813553044439</v>
      </c>
      <c r="O17" s="143">
        <f t="shared" si="1"/>
        <v>2.2151974422914757</v>
      </c>
      <c r="P17" s="52">
        <f t="shared" si="7"/>
        <v>4.5406764314454326E-2</v>
      </c>
      <c r="Q17" s="2"/>
    </row>
    <row r="18" spans="1:17" ht="20.100000000000001" customHeight="1" x14ac:dyDescent="0.25">
      <c r="A18" s="8" t="s">
        <v>171</v>
      </c>
      <c r="B18" s="19">
        <v>10256.299999999996</v>
      </c>
      <c r="C18" s="140">
        <v>8360.34</v>
      </c>
      <c r="D18" s="214">
        <f t="shared" si="2"/>
        <v>3.893705111564711E-2</v>
      </c>
      <c r="E18" s="215">
        <f t="shared" si="3"/>
        <v>3.4856593465238228E-2</v>
      </c>
      <c r="F18" s="52">
        <f t="shared" si="4"/>
        <v>-0.18485808722443731</v>
      </c>
      <c r="H18" s="19">
        <v>2477.8139999999999</v>
      </c>
      <c r="I18" s="140">
        <v>2059.5430000000001</v>
      </c>
      <c r="J18" s="214">
        <f t="shared" si="0"/>
        <v>3.4220200706461271E-2</v>
      </c>
      <c r="K18" s="215">
        <f t="shared" si="5"/>
        <v>2.9870418318678798E-2</v>
      </c>
      <c r="L18" s="52">
        <f t="shared" si="6"/>
        <v>-0.16880645601324384</v>
      </c>
      <c r="N18" s="40">
        <f t="shared" si="1"/>
        <v>2.4158946208671752</v>
      </c>
      <c r="O18" s="143">
        <f t="shared" si="1"/>
        <v>2.4634679929285177</v>
      </c>
      <c r="P18" s="52">
        <f t="shared" si="7"/>
        <v>1.969182415922853E-2</v>
      </c>
      <c r="Q18" s="2"/>
    </row>
    <row r="19" spans="1:17" ht="20.100000000000001" customHeight="1" x14ac:dyDescent="0.25">
      <c r="A19" s="8" t="s">
        <v>172</v>
      </c>
      <c r="B19" s="19">
        <v>10380.900000000003</v>
      </c>
      <c r="C19" s="140">
        <v>11008.12</v>
      </c>
      <c r="D19" s="214">
        <f t="shared" si="2"/>
        <v>3.9410082966217973E-2</v>
      </c>
      <c r="E19" s="215">
        <f t="shared" si="3"/>
        <v>4.5895928114952057E-2</v>
      </c>
      <c r="F19" s="52">
        <f t="shared" si="4"/>
        <v>6.0420580103844303E-2</v>
      </c>
      <c r="H19" s="19">
        <v>1873.2129999999997</v>
      </c>
      <c r="I19" s="140">
        <v>2024.6549999999997</v>
      </c>
      <c r="J19" s="214">
        <f t="shared" si="0"/>
        <v>2.587027308181826E-2</v>
      </c>
      <c r="K19" s="215">
        <f t="shared" si="5"/>
        <v>2.9364422981702547E-2</v>
      </c>
      <c r="L19" s="52">
        <f t="shared" si="6"/>
        <v>8.084611840725002E-2</v>
      </c>
      <c r="N19" s="40">
        <f t="shared" si="1"/>
        <v>1.8044803437081556</v>
      </c>
      <c r="O19" s="143">
        <f t="shared" si="1"/>
        <v>1.8392377626697378</v>
      </c>
      <c r="P19" s="52">
        <f t="shared" si="7"/>
        <v>1.926173320910592E-2</v>
      </c>
      <c r="Q19" s="2"/>
    </row>
    <row r="20" spans="1:17" ht="20.100000000000001" customHeight="1" x14ac:dyDescent="0.25">
      <c r="A20" s="8" t="s">
        <v>173</v>
      </c>
      <c r="B20" s="19">
        <v>3692.7999999999997</v>
      </c>
      <c r="C20" s="140">
        <v>3384.5899999999997</v>
      </c>
      <c r="D20" s="214">
        <f t="shared" si="2"/>
        <v>1.4019358088185963E-2</v>
      </c>
      <c r="E20" s="215">
        <f t="shared" si="3"/>
        <v>1.4111301415553751E-2</v>
      </c>
      <c r="F20" s="52">
        <f t="shared" si="4"/>
        <v>-8.3462413344887368E-2</v>
      </c>
      <c r="H20" s="19">
        <v>1445.1309999999999</v>
      </c>
      <c r="I20" s="140">
        <v>1259.4100000000001</v>
      </c>
      <c r="J20" s="214">
        <f t="shared" si="0"/>
        <v>1.9958186073340888E-2</v>
      </c>
      <c r="K20" s="215">
        <f t="shared" si="5"/>
        <v>1.8265752904759583E-2</v>
      </c>
      <c r="L20" s="52">
        <f t="shared" si="6"/>
        <v>-0.12851499275844183</v>
      </c>
      <c r="N20" s="40">
        <f t="shared" si="1"/>
        <v>3.9133746750433271</v>
      </c>
      <c r="O20" s="143">
        <f t="shared" si="1"/>
        <v>3.7210119984990802</v>
      </c>
      <c r="P20" s="52">
        <f t="shared" si="7"/>
        <v>-4.9155190217537052E-2</v>
      </c>
      <c r="Q20" s="2"/>
    </row>
    <row r="21" spans="1:17" ht="20.100000000000001" customHeight="1" x14ac:dyDescent="0.25">
      <c r="A21" s="8" t="s">
        <v>175</v>
      </c>
      <c r="B21" s="19">
        <v>5122.88</v>
      </c>
      <c r="C21" s="140">
        <v>3920.3600000000006</v>
      </c>
      <c r="D21" s="214">
        <f t="shared" si="2"/>
        <v>1.9448518512458327E-2</v>
      </c>
      <c r="E21" s="215">
        <f t="shared" si="3"/>
        <v>1.6345076247781951E-2</v>
      </c>
      <c r="F21" s="52">
        <f t="shared" si="4"/>
        <v>-0.23473514897869938</v>
      </c>
      <c r="H21" s="19">
        <v>1156.2830000000001</v>
      </c>
      <c r="I21" s="140">
        <v>880.34699999999998</v>
      </c>
      <c r="J21" s="214">
        <f t="shared" si="0"/>
        <v>1.5969009914977138E-2</v>
      </c>
      <c r="K21" s="215">
        <f t="shared" si="5"/>
        <v>1.2768042791820283E-2</v>
      </c>
      <c r="L21" s="52">
        <f t="shared" si="6"/>
        <v>-0.23864054042133295</v>
      </c>
      <c r="N21" s="40">
        <f t="shared" si="1"/>
        <v>2.2570956180898247</v>
      </c>
      <c r="O21" s="143">
        <f t="shared" si="1"/>
        <v>2.2455769368119247</v>
      </c>
      <c r="P21" s="52">
        <f t="shared" si="7"/>
        <v>-5.1033200302113236E-3</v>
      </c>
      <c r="Q21" s="2"/>
    </row>
    <row r="22" spans="1:17" ht="20.100000000000001" customHeight="1" x14ac:dyDescent="0.25">
      <c r="A22" s="8" t="s">
        <v>174</v>
      </c>
      <c r="B22" s="19">
        <v>4710.67</v>
      </c>
      <c r="C22" s="140">
        <v>3113.15</v>
      </c>
      <c r="D22" s="214">
        <f t="shared" si="2"/>
        <v>1.7883603110180616E-2</v>
      </c>
      <c r="E22" s="215">
        <f t="shared" si="3"/>
        <v>1.2979592211118973E-2</v>
      </c>
      <c r="F22" s="52">
        <f t="shared" si="4"/>
        <v>-0.33912797967168151</v>
      </c>
      <c r="H22" s="19">
        <v>1082.1420000000003</v>
      </c>
      <c r="I22" s="140">
        <v>870.02000000000021</v>
      </c>
      <c r="J22" s="214">
        <f t="shared" si="0"/>
        <v>1.4945075148050428E-2</v>
      </c>
      <c r="K22" s="215">
        <f t="shared" si="5"/>
        <v>1.2618265967555392E-2</v>
      </c>
      <c r="L22" s="52">
        <f t="shared" si="6"/>
        <v>-0.19602048529675403</v>
      </c>
      <c r="N22" s="40">
        <f t="shared" si="1"/>
        <v>2.2972146212746813</v>
      </c>
      <c r="O22" s="143">
        <f t="shared" si="1"/>
        <v>2.7946613558614271</v>
      </c>
      <c r="P22" s="52">
        <f t="shared" si="7"/>
        <v>0.21654343045697744</v>
      </c>
      <c r="Q22" s="2"/>
    </row>
    <row r="23" spans="1:17" ht="20.100000000000001" customHeight="1" x14ac:dyDescent="0.25">
      <c r="A23" s="8" t="s">
        <v>177</v>
      </c>
      <c r="B23" s="19">
        <v>282.32000000000005</v>
      </c>
      <c r="C23" s="140">
        <v>350.82000000000005</v>
      </c>
      <c r="D23" s="214">
        <f t="shared" si="2"/>
        <v>1.0718005782757425E-3</v>
      </c>
      <c r="E23" s="215">
        <f t="shared" si="3"/>
        <v>1.4626666044054281E-3</v>
      </c>
      <c r="F23" s="52">
        <f t="shared" si="4"/>
        <v>0.24263247378860864</v>
      </c>
      <c r="H23" s="19">
        <v>652.928</v>
      </c>
      <c r="I23" s="140">
        <v>869.80900000000008</v>
      </c>
      <c r="J23" s="214">
        <f t="shared" si="0"/>
        <v>9.0173544934641359E-3</v>
      </c>
      <c r="K23" s="215">
        <f t="shared" si="5"/>
        <v>1.2615205745814333E-2</v>
      </c>
      <c r="L23" s="52">
        <f t="shared" si="6"/>
        <v>0.33216679327582838</v>
      </c>
      <c r="N23" s="40">
        <f t="shared" si="1"/>
        <v>23.12723151034287</v>
      </c>
      <c r="O23" s="143">
        <f t="shared" si="1"/>
        <v>24.793597856450603</v>
      </c>
      <c r="P23" s="52">
        <f t="shared" si="7"/>
        <v>7.2052132368827057E-2</v>
      </c>
      <c r="Q23" s="2"/>
    </row>
    <row r="24" spans="1:17" ht="20.100000000000001" customHeight="1" x14ac:dyDescent="0.25">
      <c r="A24" s="8" t="s">
        <v>176</v>
      </c>
      <c r="B24" s="19">
        <v>3229.1599999999994</v>
      </c>
      <c r="C24" s="140">
        <v>2848.87</v>
      </c>
      <c r="D24" s="214">
        <f t="shared" si="2"/>
        <v>1.225919366444069E-2</v>
      </c>
      <c r="E24" s="215">
        <f t="shared" si="3"/>
        <v>1.187773504729631E-2</v>
      </c>
      <c r="F24" s="52">
        <f t="shared" si="4"/>
        <v>-0.11776746893929059</v>
      </c>
      <c r="H24" s="19">
        <v>937.28700000000003</v>
      </c>
      <c r="I24" s="140">
        <v>808.66200000000003</v>
      </c>
      <c r="J24" s="214">
        <f t="shared" si="0"/>
        <v>1.2944534682408351E-2</v>
      </c>
      <c r="K24" s="215">
        <f t="shared" si="5"/>
        <v>1.1728365087992547E-2</v>
      </c>
      <c r="L24" s="52">
        <f t="shared" si="6"/>
        <v>-0.1372311789238515</v>
      </c>
      <c r="N24" s="40">
        <f t="shared" si="1"/>
        <v>2.9025721859554814</v>
      </c>
      <c r="O24" s="143">
        <f t="shared" si="1"/>
        <v>2.8385359809327908</v>
      </c>
      <c r="P24" s="52">
        <f t="shared" si="7"/>
        <v>-2.2061881986101532E-2</v>
      </c>
      <c r="Q24" s="2"/>
    </row>
    <row r="25" spans="1:17" ht="20.100000000000001" customHeight="1" x14ac:dyDescent="0.25">
      <c r="A25" s="8" t="s">
        <v>178</v>
      </c>
      <c r="B25" s="19">
        <v>605.03</v>
      </c>
      <c r="C25" s="140">
        <v>3586.05</v>
      </c>
      <c r="D25" s="214">
        <f t="shared" si="2"/>
        <v>2.2969378856410186E-3</v>
      </c>
      <c r="E25" s="215">
        <f t="shared" si="3"/>
        <v>1.4951244446519825E-2</v>
      </c>
      <c r="F25" s="52">
        <f t="shared" si="4"/>
        <v>4.9270614680263796</v>
      </c>
      <c r="H25" s="19">
        <v>124.998</v>
      </c>
      <c r="I25" s="140">
        <v>759.78600000000006</v>
      </c>
      <c r="J25" s="214">
        <f t="shared" si="0"/>
        <v>1.7263025585884356E-3</v>
      </c>
      <c r="K25" s="215">
        <f t="shared" si="5"/>
        <v>1.1019495904030986E-2</v>
      </c>
      <c r="L25" s="52">
        <f t="shared" si="6"/>
        <v>5.0783852541640666</v>
      </c>
      <c r="N25" s="40">
        <f t="shared" si="1"/>
        <v>2.0659801993289588</v>
      </c>
      <c r="O25" s="143">
        <f t="shared" si="1"/>
        <v>2.1187267327560964</v>
      </c>
      <c r="P25" s="52">
        <f t="shared" si="7"/>
        <v>2.553099659148228E-2</v>
      </c>
      <c r="Q25" s="2"/>
    </row>
    <row r="26" spans="1:17" ht="20.100000000000001" customHeight="1" x14ac:dyDescent="0.25">
      <c r="A26" s="8" t="s">
        <v>181</v>
      </c>
      <c r="B26" s="19">
        <v>997.85</v>
      </c>
      <c r="C26" s="140">
        <v>1585.0599999999997</v>
      </c>
      <c r="D26" s="214">
        <f t="shared" si="2"/>
        <v>3.7882410280265285E-3</v>
      </c>
      <c r="E26" s="215">
        <f t="shared" si="3"/>
        <v>6.6085580296986121E-3</v>
      </c>
      <c r="F26" s="52">
        <f t="shared" si="4"/>
        <v>0.58847522172671207</v>
      </c>
      <c r="H26" s="19">
        <v>365.80500000000001</v>
      </c>
      <c r="I26" s="140">
        <v>715.73000000000013</v>
      </c>
      <c r="J26" s="214">
        <f t="shared" si="0"/>
        <v>5.0520016915826067E-3</v>
      </c>
      <c r="K26" s="215">
        <f t="shared" si="5"/>
        <v>1.0380533207234798E-2</v>
      </c>
      <c r="L26" s="52">
        <f t="shared" si="6"/>
        <v>0.95658889298943461</v>
      </c>
      <c r="N26" s="40">
        <f t="shared" si="1"/>
        <v>3.6659317532695295</v>
      </c>
      <c r="O26" s="143">
        <f t="shared" si="1"/>
        <v>4.5154757548610167</v>
      </c>
      <c r="P26" s="52">
        <f t="shared" si="7"/>
        <v>0.23174026653218668</v>
      </c>
      <c r="Q26" s="2"/>
    </row>
    <row r="27" spans="1:17" ht="20.100000000000001" customHeight="1" x14ac:dyDescent="0.25">
      <c r="A27" s="8" t="s">
        <v>179</v>
      </c>
      <c r="B27" s="19">
        <v>4582.91</v>
      </c>
      <c r="C27" s="140">
        <v>1553.0099999999998</v>
      </c>
      <c r="D27" s="214">
        <f t="shared" si="2"/>
        <v>1.7398574625197231E-2</v>
      </c>
      <c r="E27" s="215">
        <f t="shared" si="3"/>
        <v>6.4749326244446532E-3</v>
      </c>
      <c r="F27" s="52">
        <f t="shared" si="4"/>
        <v>-0.6611301552943436</v>
      </c>
      <c r="H27" s="19">
        <v>1118.3249999999998</v>
      </c>
      <c r="I27" s="140">
        <v>585.649</v>
      </c>
      <c r="J27" s="214">
        <f t="shared" si="0"/>
        <v>1.5444785587236691E-2</v>
      </c>
      <c r="K27" s="215">
        <f t="shared" si="5"/>
        <v>8.4939137555836014E-3</v>
      </c>
      <c r="L27" s="52">
        <f t="shared" si="6"/>
        <v>-0.47631591889656399</v>
      </c>
      <c r="N27" s="40">
        <f t="shared" si="1"/>
        <v>2.4402072045927148</v>
      </c>
      <c r="O27" s="143">
        <f t="shared" si="1"/>
        <v>3.7710574948004205</v>
      </c>
      <c r="P27" s="52">
        <f t="shared" si="7"/>
        <v>0.54538413283220866</v>
      </c>
      <c r="Q27" s="2"/>
    </row>
    <row r="28" spans="1:17" ht="20.100000000000001" customHeight="1" x14ac:dyDescent="0.25">
      <c r="A28" s="8" t="s">
        <v>195</v>
      </c>
      <c r="B28" s="19">
        <v>1343.55</v>
      </c>
      <c r="C28" s="140">
        <v>1257.2</v>
      </c>
      <c r="D28" s="214">
        <f t="shared" si="2"/>
        <v>5.1006576471464074E-3</v>
      </c>
      <c r="E28" s="215">
        <f t="shared" si="3"/>
        <v>5.2416180806638844E-3</v>
      </c>
      <c r="F28" s="52">
        <f t="shared" si="4"/>
        <v>-6.4270030888318203E-2</v>
      </c>
      <c r="H28" s="19">
        <v>304.77799999999996</v>
      </c>
      <c r="I28" s="140">
        <v>554.91800000000001</v>
      </c>
      <c r="J28" s="214">
        <f t="shared" si="0"/>
        <v>4.2091796764865529E-3</v>
      </c>
      <c r="K28" s="215">
        <f t="shared" si="5"/>
        <v>8.0482091379323467E-3</v>
      </c>
      <c r="L28" s="52">
        <f t="shared" si="6"/>
        <v>0.8207285302744951</v>
      </c>
      <c r="N28" s="40">
        <f t="shared" si="1"/>
        <v>2.2684529790480443</v>
      </c>
      <c r="O28" s="143">
        <f t="shared" si="1"/>
        <v>4.4139198218262807</v>
      </c>
      <c r="P28" s="52">
        <f t="shared" si="7"/>
        <v>0.94578413685197082</v>
      </c>
      <c r="Q28" s="2"/>
    </row>
    <row r="29" spans="1:17" ht="20.100000000000001" customHeight="1" x14ac:dyDescent="0.25">
      <c r="A29" s="8" t="s">
        <v>184</v>
      </c>
      <c r="B29" s="19">
        <v>999.34000000000015</v>
      </c>
      <c r="C29" s="140">
        <v>1569.84</v>
      </c>
      <c r="D29" s="214">
        <f t="shared" si="2"/>
        <v>3.7938976689362446E-3</v>
      </c>
      <c r="E29" s="215">
        <f t="shared" si="3"/>
        <v>6.5451015970007893E-3</v>
      </c>
      <c r="F29" s="52">
        <f t="shared" si="4"/>
        <v>0.5708767786739245</v>
      </c>
      <c r="H29" s="19">
        <v>335.28999999999996</v>
      </c>
      <c r="I29" s="140">
        <v>488.57</v>
      </c>
      <c r="J29" s="214">
        <f t="shared" si="0"/>
        <v>4.630569968072421E-3</v>
      </c>
      <c r="K29" s="215">
        <f t="shared" si="5"/>
        <v>7.0859361897065995E-3</v>
      </c>
      <c r="L29" s="52">
        <f t="shared" si="6"/>
        <v>0.45715649139550851</v>
      </c>
      <c r="N29" s="40">
        <f t="shared" si="1"/>
        <v>3.3551143754878208</v>
      </c>
      <c r="O29" s="143">
        <f t="shared" si="1"/>
        <v>3.1122279977577332</v>
      </c>
      <c r="P29" s="52">
        <f t="shared" si="7"/>
        <v>-7.239287563625095E-2</v>
      </c>
      <c r="Q29" s="2"/>
    </row>
    <row r="30" spans="1:17" ht="20.100000000000001" customHeight="1" x14ac:dyDescent="0.25">
      <c r="A30" s="8" t="s">
        <v>183</v>
      </c>
      <c r="B30" s="19">
        <v>330.79</v>
      </c>
      <c r="C30" s="140">
        <v>2072.86</v>
      </c>
      <c r="D30" s="214">
        <f t="shared" si="2"/>
        <v>1.2558122459897735E-3</v>
      </c>
      <c r="E30" s="215">
        <f t="shared" si="3"/>
        <v>8.6423325283844585E-3</v>
      </c>
      <c r="F30" s="52">
        <f t="shared" si="4"/>
        <v>5.2663925753499203</v>
      </c>
      <c r="H30" s="19">
        <v>153.44599999999997</v>
      </c>
      <c r="I30" s="140">
        <v>421.09899999999993</v>
      </c>
      <c r="J30" s="214">
        <f t="shared" si="0"/>
        <v>2.1191876862442682E-3</v>
      </c>
      <c r="K30" s="215">
        <f t="shared" si="5"/>
        <v>6.1073759001765539E-3</v>
      </c>
      <c r="L30" s="52">
        <f t="shared" si="6"/>
        <v>1.7442813758586084</v>
      </c>
      <c r="N30" s="40">
        <f t="shared" ref="N30" si="8">(H30/B30)*10</f>
        <v>4.6387738444330227</v>
      </c>
      <c r="O30" s="143">
        <f t="shared" ref="O30" si="9">(I30/C30)*10</f>
        <v>2.031487895950522</v>
      </c>
      <c r="P30" s="52">
        <f t="shared" ref="P30" si="10">(O30-N30)/N30</f>
        <v>-0.56206360471991879</v>
      </c>
      <c r="Q30" s="2"/>
    </row>
    <row r="31" spans="1:17" ht="20.100000000000001" customHeight="1" x14ac:dyDescent="0.25">
      <c r="A31" s="8" t="s">
        <v>180</v>
      </c>
      <c r="B31" s="19">
        <v>6426.3200000000006</v>
      </c>
      <c r="C31" s="140">
        <v>6610.06</v>
      </c>
      <c r="D31" s="214">
        <f t="shared" si="2"/>
        <v>2.4396902423437835E-2</v>
      </c>
      <c r="E31" s="215">
        <f t="shared" si="3"/>
        <v>2.7559187090576774E-2</v>
      </c>
      <c r="F31" s="52">
        <f t="shared" si="4"/>
        <v>2.859179125844959E-2</v>
      </c>
      <c r="H31" s="19">
        <v>468.98599999999993</v>
      </c>
      <c r="I31" s="140">
        <v>408.06000000000006</v>
      </c>
      <c r="J31" s="214">
        <f t="shared" si="0"/>
        <v>6.4769974858970214E-3</v>
      </c>
      <c r="K31" s="215">
        <f t="shared" si="5"/>
        <v>5.9182657993157081E-3</v>
      </c>
      <c r="L31" s="52">
        <f t="shared" si="6"/>
        <v>-0.12991006128114674</v>
      </c>
      <c r="N31" s="40">
        <f t="shared" si="1"/>
        <v>0.72978936623137325</v>
      </c>
      <c r="O31" s="143">
        <f t="shared" si="1"/>
        <v>0.61733176400819367</v>
      </c>
      <c r="P31" s="52">
        <f t="shared" si="7"/>
        <v>-0.15409597265565786</v>
      </c>
      <c r="Q31" s="2"/>
    </row>
    <row r="32" spans="1:17" ht="20.100000000000001" customHeight="1" thickBot="1" x14ac:dyDescent="0.3">
      <c r="A32" s="8" t="s">
        <v>17</v>
      </c>
      <c r="B32" s="19">
        <f>B33-SUM(B7:B31)</f>
        <v>22347.640000000043</v>
      </c>
      <c r="C32" s="140">
        <f>C33-SUM(C7:C31)</f>
        <v>20601.649999999965</v>
      </c>
      <c r="D32" s="214">
        <f t="shared" si="2"/>
        <v>8.4840654133954932E-2</v>
      </c>
      <c r="E32" s="215">
        <f t="shared" si="3"/>
        <v>8.5894035262097462E-2</v>
      </c>
      <c r="F32" s="52">
        <f t="shared" si="4"/>
        <v>-7.8128607763507676E-2</v>
      </c>
      <c r="H32" s="19">
        <f>H33-SUM(H7:H31)</f>
        <v>6599.8659999999945</v>
      </c>
      <c r="I32" s="140">
        <f>I33-SUM(I7:I31)</f>
        <v>5538.0759999999791</v>
      </c>
      <c r="J32" s="214">
        <f t="shared" si="0"/>
        <v>9.1148382871252459E-2</v>
      </c>
      <c r="K32" s="215">
        <f t="shared" si="5"/>
        <v>8.0321045397272486E-2</v>
      </c>
      <c r="L32" s="52">
        <f t="shared" si="6"/>
        <v>-0.16088053908973551</v>
      </c>
      <c r="N32" s="40">
        <f t="shared" si="1"/>
        <v>2.9532720233545833</v>
      </c>
      <c r="O32" s="143">
        <f t="shared" si="1"/>
        <v>2.6881710930920528</v>
      </c>
      <c r="P32" s="52">
        <f t="shared" si="7"/>
        <v>-8.9765158158849778E-2</v>
      </c>
      <c r="Q32" s="2"/>
    </row>
    <row r="33" spans="1:17" ht="26.25" customHeight="1" thickBot="1" x14ac:dyDescent="0.3">
      <c r="A33" s="35" t="s">
        <v>18</v>
      </c>
      <c r="B33" s="36">
        <v>263407.21000000008</v>
      </c>
      <c r="C33" s="148">
        <v>239849.59999999992</v>
      </c>
      <c r="D33" s="251">
        <f>SUM(D7:D32)</f>
        <v>1.0000000000000002</v>
      </c>
      <c r="E33" s="252">
        <f>SUM(E7:E32)</f>
        <v>1.0000000000000002</v>
      </c>
      <c r="F33" s="57">
        <f t="shared" si="4"/>
        <v>-8.9434188228940864E-2</v>
      </c>
      <c r="G33" s="56"/>
      <c r="H33" s="36">
        <v>72407.93299999999</v>
      </c>
      <c r="I33" s="148">
        <v>68949.251999999979</v>
      </c>
      <c r="J33" s="251">
        <f>SUM(J7:J32)</f>
        <v>1</v>
      </c>
      <c r="K33" s="252">
        <f>SUM(K7:K32)</f>
        <v>1.0000000000000002</v>
      </c>
      <c r="L33" s="57">
        <f t="shared" si="6"/>
        <v>-4.7766603142780112E-2</v>
      </c>
      <c r="M33" s="56"/>
      <c r="N33" s="37">
        <f t="shared" si="1"/>
        <v>2.7488971543337772</v>
      </c>
      <c r="O33" s="150">
        <f t="shared" si="1"/>
        <v>2.8746869705015143</v>
      </c>
      <c r="P33" s="57">
        <f t="shared" si="7"/>
        <v>4.576010272680555E-2</v>
      </c>
      <c r="Q33" s="2"/>
    </row>
    <row r="35" spans="1:17" ht="15.75" thickBot="1" x14ac:dyDescent="0.3"/>
    <row r="36" spans="1:17" x14ac:dyDescent="0.25">
      <c r="A36" s="355" t="s">
        <v>2</v>
      </c>
      <c r="B36" s="349" t="s">
        <v>1</v>
      </c>
      <c r="C36" s="342"/>
      <c r="D36" s="349" t="s">
        <v>104</v>
      </c>
      <c r="E36" s="342"/>
      <c r="F36" s="130" t="s">
        <v>0</v>
      </c>
      <c r="H36" s="358" t="s">
        <v>19</v>
      </c>
      <c r="I36" s="359"/>
      <c r="J36" s="349" t="s">
        <v>104</v>
      </c>
      <c r="K36" s="347"/>
      <c r="L36" s="130" t="s">
        <v>0</v>
      </c>
      <c r="N36" s="341" t="s">
        <v>22</v>
      </c>
      <c r="O36" s="342"/>
      <c r="P36" s="130" t="s">
        <v>0</v>
      </c>
    </row>
    <row r="37" spans="1:17" x14ac:dyDescent="0.25">
      <c r="A37" s="356"/>
      <c r="B37" s="350" t="str">
        <f>B5</f>
        <v>abr</v>
      </c>
      <c r="C37" s="344"/>
      <c r="D37" s="350" t="str">
        <f>B37</f>
        <v>abr</v>
      </c>
      <c r="E37" s="344"/>
      <c r="F37" s="131" t="str">
        <f>F5</f>
        <v>2023 /2022</v>
      </c>
      <c r="H37" s="339" t="str">
        <f>B37</f>
        <v>abr</v>
      </c>
      <c r="I37" s="344"/>
      <c r="J37" s="350" t="str">
        <f>B37</f>
        <v>abr</v>
      </c>
      <c r="K37" s="340"/>
      <c r="L37" s="131" t="str">
        <f>F37</f>
        <v>2023 /2022</v>
      </c>
      <c r="N37" s="339" t="str">
        <f>B37</f>
        <v>abr</v>
      </c>
      <c r="O37" s="340"/>
      <c r="P37" s="131" t="str">
        <f>F37</f>
        <v>2023 /2022</v>
      </c>
    </row>
    <row r="38" spans="1:17" ht="19.5" customHeight="1" thickBot="1" x14ac:dyDescent="0.3">
      <c r="A38" s="357"/>
      <c r="B38" s="99">
        <f>B6</f>
        <v>2022</v>
      </c>
      <c r="C38" s="134">
        <f>C6</f>
        <v>2023</v>
      </c>
      <c r="D38" s="99">
        <f>B38</f>
        <v>2022</v>
      </c>
      <c r="E38" s="134">
        <f>C38</f>
        <v>2023</v>
      </c>
      <c r="F38" s="132" t="str">
        <f>F6</f>
        <v>HL</v>
      </c>
      <c r="H38" s="25">
        <f>B38</f>
        <v>2022</v>
      </c>
      <c r="I38" s="134">
        <f>C38</f>
        <v>2023</v>
      </c>
      <c r="J38" s="99">
        <f>B38</f>
        <v>2022</v>
      </c>
      <c r="K38" s="134">
        <f>C38</f>
        <v>2023</v>
      </c>
      <c r="L38" s="268">
        <f>L6</f>
        <v>1000</v>
      </c>
      <c r="N38" s="25">
        <f>B38</f>
        <v>2022</v>
      </c>
      <c r="O38" s="134">
        <f>C38</f>
        <v>2023</v>
      </c>
      <c r="P38" s="132"/>
    </row>
    <row r="39" spans="1:17" ht="20.100000000000001" customHeight="1" x14ac:dyDescent="0.25">
      <c r="A39" s="38" t="s">
        <v>160</v>
      </c>
      <c r="B39" s="19">
        <v>38625.539999999994</v>
      </c>
      <c r="C39" s="147">
        <v>29502.06</v>
      </c>
      <c r="D39" s="247">
        <f>B39/$B$62</f>
        <v>0.28972391216098842</v>
      </c>
      <c r="E39" s="246">
        <f>C39/$C$62</f>
        <v>0.25766648372168094</v>
      </c>
      <c r="F39" s="52">
        <f>(C39-B39)/B39</f>
        <v>-0.23620329968202369</v>
      </c>
      <c r="H39" s="39">
        <v>10596.032999999998</v>
      </c>
      <c r="I39" s="147">
        <v>9401.5249999999996</v>
      </c>
      <c r="J39" s="250">
        <f>H39/$H$62</f>
        <v>0.30249057217814795</v>
      </c>
      <c r="K39" s="246">
        <f>I39/$I$62</f>
        <v>0.29946115927583683</v>
      </c>
      <c r="L39" s="52">
        <f>(I39-H39)/H39</f>
        <v>-0.11273162324050881</v>
      </c>
      <c r="N39" s="40">
        <f t="shared" ref="N39:O62" si="11">(H39/B39)*10</f>
        <v>2.7432711620342394</v>
      </c>
      <c r="O39" s="149">
        <f t="shared" si="11"/>
        <v>3.1867350957865312</v>
      </c>
      <c r="P39" s="52">
        <f>(O39-N39)/N39</f>
        <v>0.16165515822484228</v>
      </c>
    </row>
    <row r="40" spans="1:17" ht="20.100000000000001" customHeight="1" x14ac:dyDescent="0.25">
      <c r="A40" s="38" t="s">
        <v>164</v>
      </c>
      <c r="B40" s="19">
        <v>20529.280000000006</v>
      </c>
      <c r="C40" s="140">
        <v>16107.329999999998</v>
      </c>
      <c r="D40" s="247">
        <f t="shared" ref="D40:D61" si="12">B40/$B$62</f>
        <v>0.15398680032559645</v>
      </c>
      <c r="E40" s="215">
        <f t="shared" ref="E40:E61" si="13">C40/$C$62</f>
        <v>0.14067895879964798</v>
      </c>
      <c r="F40" s="52">
        <f t="shared" ref="F40:F62" si="14">(C40-B40)/B40</f>
        <v>-0.21539722776444215</v>
      </c>
      <c r="H40" s="19">
        <v>4488.1890000000003</v>
      </c>
      <c r="I40" s="140">
        <v>3786.7959999999998</v>
      </c>
      <c r="J40" s="247">
        <f t="shared" ref="J40:J62" si="15">H40/$H$62</f>
        <v>0.12812671106759202</v>
      </c>
      <c r="K40" s="215">
        <f t="shared" ref="K40:K62" si="16">I40/$I$62</f>
        <v>0.12061855072460073</v>
      </c>
      <c r="L40" s="52">
        <f t="shared" ref="L40:L62" si="17">(I40-H40)/H40</f>
        <v>-0.15627528163363896</v>
      </c>
      <c r="N40" s="40">
        <f t="shared" si="11"/>
        <v>2.1862379002088721</v>
      </c>
      <c r="O40" s="143">
        <f t="shared" si="11"/>
        <v>2.3509768533953177</v>
      </c>
      <c r="P40" s="52">
        <f t="shared" ref="P40:P62" si="18">(O40-N40)/N40</f>
        <v>7.5352711235454534E-2</v>
      </c>
    </row>
    <row r="41" spans="1:17" ht="20.100000000000001" customHeight="1" x14ac:dyDescent="0.25">
      <c r="A41" s="38" t="s">
        <v>169</v>
      </c>
      <c r="B41" s="19">
        <v>10596.29</v>
      </c>
      <c r="C41" s="140">
        <v>7567.6799999999994</v>
      </c>
      <c r="D41" s="247">
        <f t="shared" si="12"/>
        <v>7.9481053033623877E-2</v>
      </c>
      <c r="E41" s="215">
        <f t="shared" si="13"/>
        <v>6.609496067497965E-2</v>
      </c>
      <c r="F41" s="52">
        <f t="shared" si="14"/>
        <v>-0.2858179608145871</v>
      </c>
      <c r="H41" s="19">
        <v>3594.1899999999987</v>
      </c>
      <c r="I41" s="140">
        <v>2981.1629999999996</v>
      </c>
      <c r="J41" s="247">
        <f t="shared" si="15"/>
        <v>0.10260524760700325</v>
      </c>
      <c r="K41" s="215">
        <f t="shared" si="16"/>
        <v>9.4957204067449855E-2</v>
      </c>
      <c r="L41" s="52">
        <f t="shared" si="17"/>
        <v>-0.17056054354388592</v>
      </c>
      <c r="N41" s="40">
        <f t="shared" si="11"/>
        <v>3.3919324593796492</v>
      </c>
      <c r="O41" s="143">
        <f t="shared" si="11"/>
        <v>3.9393354370163642</v>
      </c>
      <c r="P41" s="52">
        <f t="shared" si="18"/>
        <v>0.16138380825449269</v>
      </c>
    </row>
    <row r="42" spans="1:17" ht="20.100000000000001" customHeight="1" x14ac:dyDescent="0.25">
      <c r="A42" s="38" t="s">
        <v>165</v>
      </c>
      <c r="B42" s="19">
        <v>11985.95</v>
      </c>
      <c r="C42" s="140">
        <v>11977.960000000005</v>
      </c>
      <c r="D42" s="247">
        <f t="shared" si="12"/>
        <v>8.990466735134317E-2</v>
      </c>
      <c r="E42" s="215">
        <f t="shared" si="13"/>
        <v>0.10461367224386861</v>
      </c>
      <c r="F42" s="52">
        <f t="shared" si="14"/>
        <v>-6.6661382702215034E-4</v>
      </c>
      <c r="H42" s="19">
        <v>3884.5359999999996</v>
      </c>
      <c r="I42" s="140">
        <v>2847.1250000000005</v>
      </c>
      <c r="J42" s="247">
        <f t="shared" si="15"/>
        <v>0.11089390881347901</v>
      </c>
      <c r="K42" s="215">
        <f t="shared" si="16"/>
        <v>9.0687771728864969E-2</v>
      </c>
      <c r="L42" s="52">
        <f t="shared" si="17"/>
        <v>-0.26706175460852966</v>
      </c>
      <c r="N42" s="40">
        <f t="shared" si="11"/>
        <v>3.2409078963286175</v>
      </c>
      <c r="O42" s="143">
        <f t="shared" si="11"/>
        <v>2.376969867990876</v>
      </c>
      <c r="P42" s="52">
        <f t="shared" si="18"/>
        <v>-0.26657284192384251</v>
      </c>
    </row>
    <row r="43" spans="1:17" ht="20.100000000000001" customHeight="1" x14ac:dyDescent="0.25">
      <c r="A43" s="38" t="s">
        <v>170</v>
      </c>
      <c r="B43" s="19">
        <v>11447.76</v>
      </c>
      <c r="C43" s="140">
        <v>11088.050000000001</v>
      </c>
      <c r="D43" s="247">
        <f t="shared" si="12"/>
        <v>8.5867791432303012E-2</v>
      </c>
      <c r="E43" s="215">
        <f t="shared" si="13"/>
        <v>9.6841334294289441E-2</v>
      </c>
      <c r="F43" s="52">
        <f t="shared" si="14"/>
        <v>-3.1421867684158222E-2</v>
      </c>
      <c r="H43" s="19">
        <v>2425.759</v>
      </c>
      <c r="I43" s="140">
        <v>2456.2220000000002</v>
      </c>
      <c r="J43" s="247">
        <f t="shared" si="15"/>
        <v>6.9249428335707547E-2</v>
      </c>
      <c r="K43" s="215">
        <f t="shared" si="16"/>
        <v>7.8236571998565624E-2</v>
      </c>
      <c r="L43" s="52">
        <f t="shared" si="17"/>
        <v>1.255813129004167E-2</v>
      </c>
      <c r="N43" s="40">
        <f t="shared" si="11"/>
        <v>2.1189813553044439</v>
      </c>
      <c r="O43" s="143">
        <f t="shared" si="11"/>
        <v>2.2151974422914757</v>
      </c>
      <c r="P43" s="52">
        <f t="shared" si="18"/>
        <v>4.5406764314454326E-2</v>
      </c>
    </row>
    <row r="44" spans="1:17" ht="20.100000000000001" customHeight="1" x14ac:dyDescent="0.25">
      <c r="A44" s="38" t="s">
        <v>171</v>
      </c>
      <c r="B44" s="19">
        <v>10256.299999999996</v>
      </c>
      <c r="C44" s="140">
        <v>8360.34</v>
      </c>
      <c r="D44" s="247">
        <f t="shared" si="12"/>
        <v>7.6930843175182645E-2</v>
      </c>
      <c r="E44" s="215">
        <f t="shared" si="13"/>
        <v>7.3017931985689066E-2</v>
      </c>
      <c r="F44" s="52">
        <f t="shared" si="14"/>
        <v>-0.18485808722443731</v>
      </c>
      <c r="H44" s="19">
        <v>2477.8139999999999</v>
      </c>
      <c r="I44" s="140">
        <v>2059.5430000000001</v>
      </c>
      <c r="J44" s="247">
        <f t="shared" si="15"/>
        <v>7.0735470020811153E-2</v>
      </c>
      <c r="K44" s="215">
        <f t="shared" si="16"/>
        <v>6.5601392790896676E-2</v>
      </c>
      <c r="L44" s="52">
        <f t="shared" si="17"/>
        <v>-0.16880645601324384</v>
      </c>
      <c r="N44" s="40">
        <f t="shared" si="11"/>
        <v>2.4158946208671752</v>
      </c>
      <c r="O44" s="143">
        <f t="shared" si="11"/>
        <v>2.4634679929285177</v>
      </c>
      <c r="P44" s="52">
        <f t="shared" si="18"/>
        <v>1.969182415922853E-2</v>
      </c>
    </row>
    <row r="45" spans="1:17" ht="20.100000000000001" customHeight="1" x14ac:dyDescent="0.25">
      <c r="A45" s="38" t="s">
        <v>172</v>
      </c>
      <c r="B45" s="19">
        <v>10380.900000000003</v>
      </c>
      <c r="C45" s="140">
        <v>11008.12</v>
      </c>
      <c r="D45" s="247">
        <f t="shared" si="12"/>
        <v>7.786544757049367E-2</v>
      </c>
      <c r="E45" s="215">
        <f t="shared" si="13"/>
        <v>9.6143237888686769E-2</v>
      </c>
      <c r="F45" s="52">
        <f t="shared" si="14"/>
        <v>6.0420580103844303E-2</v>
      </c>
      <c r="H45" s="19">
        <v>1873.2129999999997</v>
      </c>
      <c r="I45" s="140">
        <v>2024.6549999999997</v>
      </c>
      <c r="J45" s="247">
        <f t="shared" si="15"/>
        <v>5.3475604708058684E-2</v>
      </c>
      <c r="K45" s="215">
        <f t="shared" si="16"/>
        <v>6.4490126169277795E-2</v>
      </c>
      <c r="L45" s="52">
        <f t="shared" si="17"/>
        <v>8.084611840725002E-2</v>
      </c>
      <c r="N45" s="40">
        <f t="shared" si="11"/>
        <v>1.8044803437081556</v>
      </c>
      <c r="O45" s="143">
        <f t="shared" si="11"/>
        <v>1.8392377626697378</v>
      </c>
      <c r="P45" s="52">
        <f t="shared" si="18"/>
        <v>1.926173320910592E-2</v>
      </c>
    </row>
    <row r="46" spans="1:17" ht="20.100000000000001" customHeight="1" x14ac:dyDescent="0.25">
      <c r="A46" s="38" t="s">
        <v>173</v>
      </c>
      <c r="B46" s="19">
        <v>3692.7999999999997</v>
      </c>
      <c r="C46" s="140">
        <v>3384.5899999999997</v>
      </c>
      <c r="D46" s="247">
        <f t="shared" si="12"/>
        <v>2.7699093988798551E-2</v>
      </c>
      <c r="E46" s="215">
        <f t="shared" si="13"/>
        <v>2.9560491848351064E-2</v>
      </c>
      <c r="F46" s="52">
        <f t="shared" si="14"/>
        <v>-8.3462413344887368E-2</v>
      </c>
      <c r="H46" s="19">
        <v>1445.1309999999999</v>
      </c>
      <c r="I46" s="140">
        <v>1259.4100000000001</v>
      </c>
      <c r="J46" s="247">
        <f t="shared" si="15"/>
        <v>4.1254920880520025E-2</v>
      </c>
      <c r="K46" s="215">
        <f t="shared" si="16"/>
        <v>4.0115234348000108E-2</v>
      </c>
      <c r="L46" s="52">
        <f t="shared" si="17"/>
        <v>-0.12851499275844183</v>
      </c>
      <c r="N46" s="40">
        <f t="shared" si="11"/>
        <v>3.9133746750433271</v>
      </c>
      <c r="O46" s="143">
        <f t="shared" si="11"/>
        <v>3.7210119984990802</v>
      </c>
      <c r="P46" s="52">
        <f t="shared" si="18"/>
        <v>-4.9155190217537052E-2</v>
      </c>
    </row>
    <row r="47" spans="1:17" ht="20.100000000000001" customHeight="1" x14ac:dyDescent="0.25">
      <c r="A47" s="38" t="s">
        <v>175</v>
      </c>
      <c r="B47" s="19">
        <v>5122.88</v>
      </c>
      <c r="C47" s="140">
        <v>3920.3600000000006</v>
      </c>
      <c r="D47" s="247">
        <f t="shared" si="12"/>
        <v>3.842589217215564E-2</v>
      </c>
      <c r="E47" s="215">
        <f t="shared" si="13"/>
        <v>3.4239825155366409E-2</v>
      </c>
      <c r="F47" s="52">
        <f t="shared" si="14"/>
        <v>-0.23473514897869938</v>
      </c>
      <c r="H47" s="19">
        <v>1156.2830000000001</v>
      </c>
      <c r="I47" s="140">
        <v>880.34699999999998</v>
      </c>
      <c r="J47" s="247">
        <f t="shared" si="15"/>
        <v>3.300902387429952E-2</v>
      </c>
      <c r="K47" s="215">
        <f t="shared" si="16"/>
        <v>2.8041167064386377E-2</v>
      </c>
      <c r="L47" s="52">
        <f t="shared" si="17"/>
        <v>-0.23864054042133295</v>
      </c>
      <c r="N47" s="40">
        <f t="shared" si="11"/>
        <v>2.2570956180898247</v>
      </c>
      <c r="O47" s="143">
        <f t="shared" si="11"/>
        <v>2.2455769368119247</v>
      </c>
      <c r="P47" s="52">
        <f t="shared" si="18"/>
        <v>-5.1033200302113236E-3</v>
      </c>
    </row>
    <row r="48" spans="1:17" ht="20.100000000000001" customHeight="1" x14ac:dyDescent="0.25">
      <c r="A48" s="38" t="s">
        <v>174</v>
      </c>
      <c r="B48" s="19">
        <v>4710.67</v>
      </c>
      <c r="C48" s="140">
        <v>3113.15</v>
      </c>
      <c r="D48" s="247">
        <f t="shared" si="12"/>
        <v>3.5333971804650588E-2</v>
      </c>
      <c r="E48" s="215">
        <f t="shared" si="13"/>
        <v>2.7189776368096025E-2</v>
      </c>
      <c r="F48" s="52">
        <f t="shared" si="14"/>
        <v>-0.33912797967168151</v>
      </c>
      <c r="H48" s="19">
        <v>1082.1420000000003</v>
      </c>
      <c r="I48" s="140">
        <v>870.02000000000021</v>
      </c>
      <c r="J48" s="247">
        <f t="shared" si="15"/>
        <v>3.0892481436968492E-2</v>
      </c>
      <c r="K48" s="215">
        <f t="shared" si="16"/>
        <v>2.7712227302822006E-2</v>
      </c>
      <c r="L48" s="52">
        <f t="shared" si="17"/>
        <v>-0.19602048529675403</v>
      </c>
      <c r="N48" s="40">
        <f t="shared" si="11"/>
        <v>2.2972146212746813</v>
      </c>
      <c r="O48" s="143">
        <f t="shared" si="11"/>
        <v>2.7946613558614271</v>
      </c>
      <c r="P48" s="52">
        <f t="shared" si="18"/>
        <v>0.21654343045697744</v>
      </c>
    </row>
    <row r="49" spans="1:16" ht="20.100000000000001" customHeight="1" x14ac:dyDescent="0.25">
      <c r="A49" s="38" t="s">
        <v>181</v>
      </c>
      <c r="B49" s="19">
        <v>997.85</v>
      </c>
      <c r="C49" s="140">
        <v>1585.0599999999997</v>
      </c>
      <c r="D49" s="247">
        <f t="shared" si="12"/>
        <v>7.4847110422234181E-3</v>
      </c>
      <c r="E49" s="215">
        <f t="shared" si="13"/>
        <v>1.384367182115037E-2</v>
      </c>
      <c r="F49" s="52">
        <f t="shared" si="14"/>
        <v>0.58847522172671207</v>
      </c>
      <c r="H49" s="19">
        <v>365.80500000000001</v>
      </c>
      <c r="I49" s="140">
        <v>715.73000000000013</v>
      </c>
      <c r="J49" s="247">
        <f t="shared" si="15"/>
        <v>1.0442829288624096E-2</v>
      </c>
      <c r="K49" s="215">
        <f t="shared" si="16"/>
        <v>2.2797720106950175E-2</v>
      </c>
      <c r="L49" s="52">
        <f t="shared" si="17"/>
        <v>0.95658889298943461</v>
      </c>
      <c r="N49" s="40">
        <f t="shared" si="11"/>
        <v>3.6659317532695295</v>
      </c>
      <c r="O49" s="143">
        <f t="shared" si="11"/>
        <v>4.5154757548610167</v>
      </c>
      <c r="P49" s="52">
        <f t="shared" si="18"/>
        <v>0.23174026653218668</v>
      </c>
    </row>
    <row r="50" spans="1:16" ht="20.100000000000001" customHeight="1" x14ac:dyDescent="0.25">
      <c r="A50" s="38" t="s">
        <v>184</v>
      </c>
      <c r="B50" s="19">
        <v>999.34000000000015</v>
      </c>
      <c r="C50" s="140">
        <v>1569.84</v>
      </c>
      <c r="D50" s="247">
        <f t="shared" si="12"/>
        <v>7.4958872906103636E-3</v>
      </c>
      <c r="E50" s="215">
        <f t="shared" si="13"/>
        <v>1.3710742666974562E-2</v>
      </c>
      <c r="F50" s="52">
        <f t="shared" si="14"/>
        <v>0.5708767786739245</v>
      </c>
      <c r="H50" s="19">
        <v>335.28999999999996</v>
      </c>
      <c r="I50" s="140">
        <v>488.57</v>
      </c>
      <c r="J50" s="247">
        <f t="shared" si="15"/>
        <v>9.5717014042530114E-3</v>
      </c>
      <c r="K50" s="215">
        <f t="shared" si="16"/>
        <v>1.5562128334221907E-2</v>
      </c>
      <c r="L50" s="52">
        <f t="shared" si="17"/>
        <v>0.45715649139550851</v>
      </c>
      <c r="N50" s="40">
        <f t="shared" si="11"/>
        <v>3.3551143754878208</v>
      </c>
      <c r="O50" s="143">
        <f t="shared" si="11"/>
        <v>3.1122279977577332</v>
      </c>
      <c r="P50" s="52">
        <f t="shared" si="18"/>
        <v>-7.239287563625095E-2</v>
      </c>
    </row>
    <row r="51" spans="1:16" ht="20.100000000000001" customHeight="1" x14ac:dyDescent="0.25">
      <c r="A51" s="38" t="s">
        <v>183</v>
      </c>
      <c r="B51" s="19">
        <v>330.79</v>
      </c>
      <c r="C51" s="140">
        <v>2072.86</v>
      </c>
      <c r="D51" s="247">
        <f t="shared" si="12"/>
        <v>2.4812021502801868E-3</v>
      </c>
      <c r="E51" s="215">
        <f t="shared" si="13"/>
        <v>1.8104042478637884E-2</v>
      </c>
      <c r="F51" s="52">
        <f t="shared" si="14"/>
        <v>5.2663925753499203</v>
      </c>
      <c r="H51" s="19">
        <v>153.44599999999997</v>
      </c>
      <c r="I51" s="140">
        <v>421.09899999999993</v>
      </c>
      <c r="J51" s="247">
        <f t="shared" si="15"/>
        <v>4.3805043206686968E-3</v>
      </c>
      <c r="K51" s="215">
        <f t="shared" si="16"/>
        <v>1.3413014878957999E-2</v>
      </c>
      <c r="L51" s="52">
        <f t="shared" si="17"/>
        <v>1.7442813758586084</v>
      </c>
      <c r="N51" s="40">
        <f t="shared" si="11"/>
        <v>4.6387738444330227</v>
      </c>
      <c r="O51" s="143">
        <f t="shared" si="11"/>
        <v>2.031487895950522</v>
      </c>
      <c r="P51" s="52">
        <f t="shared" si="18"/>
        <v>-0.56206360471991879</v>
      </c>
    </row>
    <row r="52" spans="1:16" ht="20.100000000000001" customHeight="1" x14ac:dyDescent="0.25">
      <c r="A52" s="38" t="s">
        <v>188</v>
      </c>
      <c r="B52" s="19">
        <v>782.55999999999983</v>
      </c>
      <c r="C52" s="140">
        <v>784.80000000000007</v>
      </c>
      <c r="D52" s="247">
        <f t="shared" si="12"/>
        <v>5.869855662877543E-3</v>
      </c>
      <c r="E52" s="215">
        <f t="shared" si="13"/>
        <v>6.8543232718249235E-3</v>
      </c>
      <c r="F52" s="52">
        <f t="shared" si="14"/>
        <v>2.8624003271317689E-3</v>
      </c>
      <c r="H52" s="19">
        <v>235.64100000000005</v>
      </c>
      <c r="I52" s="140">
        <v>234.10100000000003</v>
      </c>
      <c r="J52" s="247">
        <f t="shared" si="15"/>
        <v>6.7269685663144873E-3</v>
      </c>
      <c r="K52" s="215">
        <f t="shared" si="16"/>
        <v>7.4566792991171849E-3</v>
      </c>
      <c r="L52" s="52">
        <f t="shared" si="17"/>
        <v>-6.5353652377982616E-3</v>
      </c>
      <c r="N52" s="40">
        <f t="shared" ref="N52:N53" si="19">(H52/B52)*10</f>
        <v>3.0111556941320803</v>
      </c>
      <c r="O52" s="143">
        <f t="shared" ref="O52:O53" si="20">(I52/C52)*10</f>
        <v>2.9829383282364934</v>
      </c>
      <c r="P52" s="52">
        <f t="shared" ref="P52:P53" si="21">(O52-N52)/N52</f>
        <v>-9.3709421769770374E-3</v>
      </c>
    </row>
    <row r="53" spans="1:16" ht="20.100000000000001" customHeight="1" x14ac:dyDescent="0.25">
      <c r="A53" s="38" t="s">
        <v>186</v>
      </c>
      <c r="B53" s="19">
        <v>634.45000000000016</v>
      </c>
      <c r="C53" s="140">
        <v>671.04000000000008</v>
      </c>
      <c r="D53" s="247">
        <f t="shared" si="12"/>
        <v>4.758906569863856E-3</v>
      </c>
      <c r="E53" s="215">
        <f t="shared" si="13"/>
        <v>5.8607608159090179E-3</v>
      </c>
      <c r="F53" s="52">
        <f t="shared" si="14"/>
        <v>5.7671999369532524E-2</v>
      </c>
      <c r="H53" s="19">
        <v>173.774</v>
      </c>
      <c r="I53" s="140">
        <v>206.72299999999998</v>
      </c>
      <c r="J53" s="247">
        <f t="shared" si="15"/>
        <v>4.9608185147861942E-3</v>
      </c>
      <c r="K53" s="215">
        <f t="shared" si="16"/>
        <v>6.5846242209618988E-3</v>
      </c>
      <c r="L53" s="52">
        <f t="shared" si="17"/>
        <v>0.18960834186932443</v>
      </c>
      <c r="N53" s="40">
        <f t="shared" si="19"/>
        <v>2.7389707620773889</v>
      </c>
      <c r="O53" s="143">
        <f t="shared" si="20"/>
        <v>3.0806360276585592</v>
      </c>
      <c r="P53" s="52">
        <f t="shared" si="21"/>
        <v>0.12474220985186137</v>
      </c>
    </row>
    <row r="54" spans="1:16" ht="20.100000000000001" customHeight="1" x14ac:dyDescent="0.25">
      <c r="A54" s="38" t="s">
        <v>187</v>
      </c>
      <c r="B54" s="19">
        <v>560.42999999999995</v>
      </c>
      <c r="C54" s="140">
        <v>292.33</v>
      </c>
      <c r="D54" s="247">
        <f t="shared" si="12"/>
        <v>4.2036945526815351E-3</v>
      </c>
      <c r="E54" s="215">
        <f t="shared" si="13"/>
        <v>2.5531655479772934E-3</v>
      </c>
      <c r="F54" s="52">
        <f t="shared" si="14"/>
        <v>-0.4783826704494763</v>
      </c>
      <c r="H54" s="19">
        <v>176.93600000000001</v>
      </c>
      <c r="I54" s="140">
        <v>158.61199999999997</v>
      </c>
      <c r="J54" s="247">
        <f t="shared" si="15"/>
        <v>5.0510858053115547E-3</v>
      </c>
      <c r="K54" s="215">
        <f t="shared" si="16"/>
        <v>5.0521732798731083E-3</v>
      </c>
      <c r="L54" s="52">
        <f t="shared" si="17"/>
        <v>-0.10356287019035154</v>
      </c>
      <c r="N54" s="40">
        <f t="shared" ref="N54" si="22">(H54/B54)*10</f>
        <v>3.1571471905501136</v>
      </c>
      <c r="O54" s="143">
        <f t="shared" ref="O54" si="23">(I54/C54)*10</f>
        <v>5.425785926863476</v>
      </c>
      <c r="P54" s="52">
        <f t="shared" ref="P54" si="24">(O54-N54)/N54</f>
        <v>0.71857236910074695</v>
      </c>
    </row>
    <row r="55" spans="1:16" ht="20.100000000000001" customHeight="1" x14ac:dyDescent="0.25">
      <c r="A55" s="38" t="s">
        <v>185</v>
      </c>
      <c r="B55" s="19">
        <v>416.20999999999992</v>
      </c>
      <c r="C55" s="140">
        <v>396.3300000000001</v>
      </c>
      <c r="D55" s="247">
        <f t="shared" si="12"/>
        <v>3.1219237188793987E-3</v>
      </c>
      <c r="E55" s="215">
        <f t="shared" si="13"/>
        <v>3.4614856553547052E-3</v>
      </c>
      <c r="F55" s="52">
        <f t="shared" si="14"/>
        <v>-4.776434972730071E-2</v>
      </c>
      <c r="H55" s="19">
        <v>169.80300000000003</v>
      </c>
      <c r="I55" s="140">
        <v>143.06699999999998</v>
      </c>
      <c r="J55" s="247">
        <f t="shared" si="15"/>
        <v>4.8474562723206018E-3</v>
      </c>
      <c r="K55" s="215">
        <f t="shared" si="16"/>
        <v>4.5570276815852899E-3</v>
      </c>
      <c r="L55" s="52">
        <f t="shared" si="17"/>
        <v>-0.15745304853271169</v>
      </c>
      <c r="N55" s="40">
        <f t="shared" si="11"/>
        <v>4.0797433987650482</v>
      </c>
      <c r="O55" s="143">
        <f t="shared" si="11"/>
        <v>3.6097948679131013</v>
      </c>
      <c r="P55" s="52">
        <f t="shared" si="18"/>
        <v>-0.11519070807105218</v>
      </c>
    </row>
    <row r="56" spans="1:16" ht="20.100000000000001" customHeight="1" x14ac:dyDescent="0.25">
      <c r="A56" s="38" t="s">
        <v>190</v>
      </c>
      <c r="B56" s="19">
        <v>455.9199999999999</v>
      </c>
      <c r="C56" s="140">
        <v>420.45</v>
      </c>
      <c r="D56" s="247">
        <f t="shared" si="12"/>
        <v>3.4197819896482438E-3</v>
      </c>
      <c r="E56" s="215">
        <f t="shared" si="13"/>
        <v>3.6721460494887727E-3</v>
      </c>
      <c r="F56" s="52">
        <f t="shared" si="14"/>
        <v>-7.7798736620459552E-2</v>
      </c>
      <c r="H56" s="19">
        <v>123.51599999999998</v>
      </c>
      <c r="I56" s="140">
        <v>134.36700000000002</v>
      </c>
      <c r="J56" s="247">
        <f t="shared" si="15"/>
        <v>3.5260767414707116E-3</v>
      </c>
      <c r="K56" s="215">
        <f t="shared" si="16"/>
        <v>4.2799117790375896E-3</v>
      </c>
      <c r="L56" s="52">
        <f t="shared" si="17"/>
        <v>8.7850966676382355E-2</v>
      </c>
      <c r="N56" s="40">
        <f t="shared" ref="N56" si="25">(H56/B56)*10</f>
        <v>2.7091595016669592</v>
      </c>
      <c r="O56" s="143">
        <f t="shared" ref="O56" si="26">(I56/C56)*10</f>
        <v>3.1957902247591874</v>
      </c>
      <c r="P56" s="52">
        <f t="shared" ref="P56" si="27">(O56-N56)/N56</f>
        <v>0.17962424242382258</v>
      </c>
    </row>
    <row r="57" spans="1:16" ht="20.100000000000001" customHeight="1" x14ac:dyDescent="0.25">
      <c r="A57" s="38" t="s">
        <v>189</v>
      </c>
      <c r="B57" s="19">
        <v>407.21999999999997</v>
      </c>
      <c r="C57" s="140">
        <v>222.87</v>
      </c>
      <c r="D57" s="247">
        <f t="shared" si="12"/>
        <v>3.054491186665551E-3</v>
      </c>
      <c r="E57" s="215">
        <f t="shared" si="13"/>
        <v>1.9465125224154187E-3</v>
      </c>
      <c r="F57" s="52">
        <f t="shared" si="14"/>
        <v>-0.45270369824664797</v>
      </c>
      <c r="H57" s="19">
        <v>119.336</v>
      </c>
      <c r="I57" s="140">
        <v>103.256</v>
      </c>
      <c r="J57" s="247">
        <f t="shared" si="15"/>
        <v>3.4067480651911405E-3</v>
      </c>
      <c r="K57" s="215">
        <f t="shared" si="16"/>
        <v>3.2889516820075264E-3</v>
      </c>
      <c r="L57" s="52">
        <f t="shared" si="17"/>
        <v>-0.13474559227726754</v>
      </c>
      <c r="N57" s="40">
        <f t="shared" ref="N57" si="28">(H57/B57)*10</f>
        <v>2.9305043956583665</v>
      </c>
      <c r="O57" s="143">
        <f t="shared" ref="O57" si="29">(I57/C57)*10</f>
        <v>4.6330147619688606</v>
      </c>
      <c r="P57" s="52">
        <f t="shared" ref="P57" si="30">(O57-N57)/N57</f>
        <v>0.58096154669920175</v>
      </c>
    </row>
    <row r="58" spans="1:16" ht="20.100000000000001" customHeight="1" x14ac:dyDescent="0.25">
      <c r="A58" s="38" t="s">
        <v>192</v>
      </c>
      <c r="B58" s="19">
        <v>54.64</v>
      </c>
      <c r="C58" s="140">
        <v>135.94</v>
      </c>
      <c r="D58" s="247">
        <f t="shared" si="12"/>
        <v>4.0984577977360082E-4</v>
      </c>
      <c r="E58" s="215">
        <f t="shared" si="13"/>
        <v>1.1872791865085118E-3</v>
      </c>
      <c r="F58" s="52">
        <f t="shared" si="14"/>
        <v>1.4879209370424598</v>
      </c>
      <c r="H58" s="19">
        <v>29.621000000000002</v>
      </c>
      <c r="I58" s="140">
        <v>70.070999999999998</v>
      </c>
      <c r="J58" s="247">
        <f t="shared" si="15"/>
        <v>8.4560639236296487E-4</v>
      </c>
      <c r="K58" s="215">
        <f t="shared" si="16"/>
        <v>2.2319297020022989E-3</v>
      </c>
      <c r="L58" s="52">
        <f t="shared" si="17"/>
        <v>1.3655852266972754</v>
      </c>
      <c r="N58" s="40">
        <f t="shared" ref="N58" si="31">(H58/B58)*10</f>
        <v>5.4211200585651547</v>
      </c>
      <c r="O58" s="143">
        <f t="shared" ref="O58" si="32">(I58/C58)*10</f>
        <v>5.1545534794762391</v>
      </c>
      <c r="P58" s="52">
        <f t="shared" ref="P58" si="33">(O58-N58)/N58</f>
        <v>-4.9171864155222123E-2</v>
      </c>
    </row>
    <row r="59" spans="1:16" ht="20.100000000000001" customHeight="1" x14ac:dyDescent="0.25">
      <c r="A59" s="38" t="s">
        <v>193</v>
      </c>
      <c r="B59" s="19">
        <v>41.879999999999995</v>
      </c>
      <c r="C59" s="140">
        <v>97.720000000000013</v>
      </c>
      <c r="D59" s="247">
        <f t="shared" si="12"/>
        <v>3.1413508888942897E-4</v>
      </c>
      <c r="E59" s="215">
        <f t="shared" si="13"/>
        <v>8.5347154704731344E-4</v>
      </c>
      <c r="F59" s="52">
        <f t="shared" si="14"/>
        <v>1.3333333333333339</v>
      </c>
      <c r="H59" s="19">
        <v>30.690999999999995</v>
      </c>
      <c r="I59" s="140">
        <v>57.585000000000001</v>
      </c>
      <c r="J59" s="247">
        <f t="shared" si="15"/>
        <v>8.7615224968811821E-4</v>
      </c>
      <c r="K59" s="215">
        <f t="shared" si="16"/>
        <v>1.8342206032424598E-3</v>
      </c>
      <c r="L59" s="52">
        <f t="shared" si="17"/>
        <v>0.87628294939884688</v>
      </c>
      <c r="N59" s="40">
        <f t="shared" ref="N59" si="34">(H59/B59)*10</f>
        <v>7.3283190066857689</v>
      </c>
      <c r="O59" s="143">
        <f t="shared" ref="O59" si="35">(I59/C59)*10</f>
        <v>5.8928571428571423</v>
      </c>
      <c r="P59" s="52">
        <f t="shared" ref="P59" si="36">(O59-N59)/N59</f>
        <v>-0.19587873597192296</v>
      </c>
    </row>
    <row r="60" spans="1:16" ht="20.100000000000001" customHeight="1" x14ac:dyDescent="0.25">
      <c r="A60" s="38" t="s">
        <v>191</v>
      </c>
      <c r="B60" s="19">
        <v>88.22999999999999</v>
      </c>
      <c r="C60" s="140">
        <v>106.92999999999999</v>
      </c>
      <c r="D60" s="247">
        <f t="shared" si="12"/>
        <v>6.6179892293969245E-4</v>
      </c>
      <c r="E60" s="215">
        <f t="shared" si="13"/>
        <v>9.3391027963333204E-4</v>
      </c>
      <c r="F60" s="52">
        <f t="shared" si="14"/>
        <v>0.21194605009633918</v>
      </c>
      <c r="H60" s="19">
        <v>26.801000000000002</v>
      </c>
      <c r="I60" s="140">
        <v>23.836000000000006</v>
      </c>
      <c r="J60" s="247">
        <f t="shared" si="15"/>
        <v>7.6510235716956967E-4</v>
      </c>
      <c r="K60" s="215">
        <f t="shared" si="16"/>
        <v>7.5923386817551932E-4</v>
      </c>
      <c r="L60" s="52">
        <f t="shared" si="17"/>
        <v>-0.11063020036565785</v>
      </c>
      <c r="N60" s="40">
        <f t="shared" si="11"/>
        <v>3.0376289244021315</v>
      </c>
      <c r="O60" s="143">
        <f t="shared" si="11"/>
        <v>2.2291218554194341</v>
      </c>
      <c r="P60" s="52">
        <f t="shared" si="18"/>
        <v>-0.26616386961808652</v>
      </c>
    </row>
    <row r="61" spans="1:16" ht="20.100000000000001" customHeight="1" thickBot="1" x14ac:dyDescent="0.3">
      <c r="A61" s="8" t="s">
        <v>17</v>
      </c>
      <c r="B61" s="19">
        <f>B62-SUM(B39:B60)</f>
        <v>200.54999999993015</v>
      </c>
      <c r="C61" s="140">
        <f>C62-SUM(C39:C60)</f>
        <v>111.27000000003318</v>
      </c>
      <c r="D61" s="247">
        <f t="shared" si="12"/>
        <v>1.504293029530875E-3</v>
      </c>
      <c r="E61" s="215">
        <f t="shared" si="13"/>
        <v>9.7181517642225615E-4</v>
      </c>
      <c r="F61" s="52">
        <f t="shared" si="14"/>
        <v>-0.44517576664137654</v>
      </c>
      <c r="H61" s="19">
        <f>H62-SUM(H39:H60)</f>
        <v>65.349999999991269</v>
      </c>
      <c r="I61" s="140">
        <f>I62-SUM(I39:I60)</f>
        <v>70.983000000003813</v>
      </c>
      <c r="J61" s="247">
        <f t="shared" si="15"/>
        <v>1.8655810992509493E-3</v>
      </c>
      <c r="K61" s="215">
        <f t="shared" si="16"/>
        <v>2.2609790931660415E-3</v>
      </c>
      <c r="L61" s="52">
        <f t="shared" si="17"/>
        <v>8.6197398623003768E-2</v>
      </c>
      <c r="N61" s="40">
        <f t="shared" si="11"/>
        <v>3.2585390177020206</v>
      </c>
      <c r="O61" s="143">
        <f t="shared" si="11"/>
        <v>6.3793475330262108</v>
      </c>
      <c r="P61" s="52">
        <f t="shared" si="18"/>
        <v>0.95773243725804447</v>
      </c>
    </row>
    <row r="62" spans="1:16" s="1" customFormat="1" ht="26.25" customHeight="1" thickBot="1" x14ac:dyDescent="0.3">
      <c r="A62" s="12" t="s">
        <v>18</v>
      </c>
      <c r="B62" s="17">
        <v>133318.43999999997</v>
      </c>
      <c r="C62" s="145">
        <v>114497.08</v>
      </c>
      <c r="D62" s="253">
        <f>SUM(D39:D61)</f>
        <v>0.99999999999999978</v>
      </c>
      <c r="E62" s="254">
        <f>SUM(E39:E61)</f>
        <v>1</v>
      </c>
      <c r="F62" s="57">
        <f t="shared" si="14"/>
        <v>-0.14117596935577686</v>
      </c>
      <c r="H62" s="17">
        <v>35029.299999999996</v>
      </c>
      <c r="I62" s="145">
        <v>31394.806000000004</v>
      </c>
      <c r="J62" s="253">
        <f t="shared" si="15"/>
        <v>1</v>
      </c>
      <c r="K62" s="254">
        <f t="shared" si="16"/>
        <v>1</v>
      </c>
      <c r="L62" s="57">
        <f t="shared" si="17"/>
        <v>-0.10375582726460397</v>
      </c>
      <c r="N62" s="37">
        <f t="shared" si="11"/>
        <v>2.6274909907436661</v>
      </c>
      <c r="O62" s="150">
        <f t="shared" si="11"/>
        <v>2.7419743804820178</v>
      </c>
      <c r="P62" s="57">
        <f t="shared" si="18"/>
        <v>4.3571372895915866E-2</v>
      </c>
    </row>
    <row r="64" spans="1:16" ht="15.75" thickBot="1" x14ac:dyDescent="0.3"/>
    <row r="65" spans="1:16" x14ac:dyDescent="0.25">
      <c r="A65" s="355" t="s">
        <v>15</v>
      </c>
      <c r="B65" s="349" t="s">
        <v>1</v>
      </c>
      <c r="C65" s="342"/>
      <c r="D65" s="349" t="s">
        <v>104</v>
      </c>
      <c r="E65" s="342"/>
      <c r="F65" s="130" t="s">
        <v>0</v>
      </c>
      <c r="H65" s="358" t="s">
        <v>19</v>
      </c>
      <c r="I65" s="359"/>
      <c r="J65" s="349" t="s">
        <v>104</v>
      </c>
      <c r="K65" s="347"/>
      <c r="L65" s="130" t="s">
        <v>0</v>
      </c>
      <c r="N65" s="341" t="s">
        <v>22</v>
      </c>
      <c r="O65" s="342"/>
      <c r="P65" s="130" t="s">
        <v>0</v>
      </c>
    </row>
    <row r="66" spans="1:16" x14ac:dyDescent="0.25">
      <c r="A66" s="356"/>
      <c r="B66" s="350" t="str">
        <f>B37</f>
        <v>abr</v>
      </c>
      <c r="C66" s="344"/>
      <c r="D66" s="350" t="str">
        <f>B66</f>
        <v>abr</v>
      </c>
      <c r="E66" s="344"/>
      <c r="F66" s="131" t="str">
        <f>F5</f>
        <v>2023 /2022</v>
      </c>
      <c r="H66" s="339" t="str">
        <f>B66</f>
        <v>abr</v>
      </c>
      <c r="I66" s="344"/>
      <c r="J66" s="350" t="str">
        <f>B66</f>
        <v>abr</v>
      </c>
      <c r="K66" s="340"/>
      <c r="L66" s="131" t="str">
        <f>F66</f>
        <v>2023 /2022</v>
      </c>
      <c r="N66" s="339" t="str">
        <f>B66</f>
        <v>abr</v>
      </c>
      <c r="O66" s="340"/>
      <c r="P66" s="131" t="str">
        <f>L66</f>
        <v>2023 /2022</v>
      </c>
    </row>
    <row r="67" spans="1:16" ht="19.5" customHeight="1" thickBot="1" x14ac:dyDescent="0.3">
      <c r="A67" s="357"/>
      <c r="B67" s="99">
        <f>B6</f>
        <v>2022</v>
      </c>
      <c r="C67" s="134">
        <f>C6</f>
        <v>2023</v>
      </c>
      <c r="D67" s="99">
        <f>B67</f>
        <v>2022</v>
      </c>
      <c r="E67" s="134">
        <f>C67</f>
        <v>2023</v>
      </c>
      <c r="F67" s="132" t="str">
        <f>F38</f>
        <v>HL</v>
      </c>
      <c r="H67" s="25">
        <f>B67</f>
        <v>2022</v>
      </c>
      <c r="I67" s="134">
        <f>C67</f>
        <v>2023</v>
      </c>
      <c r="J67" s="99">
        <f>B67</f>
        <v>2022</v>
      </c>
      <c r="K67" s="134">
        <f>C67</f>
        <v>2023</v>
      </c>
      <c r="L67" s="260">
        <f>L38</f>
        <v>1000</v>
      </c>
      <c r="N67" s="25">
        <f>B67</f>
        <v>2022</v>
      </c>
      <c r="O67" s="134">
        <f>C67</f>
        <v>2023</v>
      </c>
      <c r="P67" s="132"/>
    </row>
    <row r="68" spans="1:16" ht="20.100000000000001" customHeight="1" x14ac:dyDescent="0.25">
      <c r="A68" s="38" t="s">
        <v>161</v>
      </c>
      <c r="B68" s="39">
        <v>21522.860000000008</v>
      </c>
      <c r="C68" s="147">
        <v>17923.7</v>
      </c>
      <c r="D68" s="247">
        <f>B68/$B$96</f>
        <v>0.16544748635873793</v>
      </c>
      <c r="E68" s="246">
        <f>C68/$C$96</f>
        <v>0.14298635559939279</v>
      </c>
      <c r="F68" s="52">
        <f>(C68-B68)/B68</f>
        <v>-0.16722498775720354</v>
      </c>
      <c r="H68" s="19">
        <v>8914.3700000000026</v>
      </c>
      <c r="I68" s="147">
        <v>8162.7150000000011</v>
      </c>
      <c r="J68" s="245">
        <f>H68/$H$96</f>
        <v>0.23848838987771442</v>
      </c>
      <c r="K68" s="246">
        <f>I68/$I$96</f>
        <v>0.21735682108051871</v>
      </c>
      <c r="L68" s="52">
        <f t="shared" ref="L68:L70" si="37">(I68-H68)/H68</f>
        <v>-8.431947518444953E-2</v>
      </c>
      <c r="N68" s="40">
        <f t="shared" ref="N68:O78" si="38">(H68/B68)*10</f>
        <v>4.1418147959890081</v>
      </c>
      <c r="O68" s="143">
        <f t="shared" si="38"/>
        <v>4.5541461863342949</v>
      </c>
      <c r="P68" s="52">
        <f t="shared" ref="P68:P69" si="39">(O68-N68)/N68</f>
        <v>9.9553314345343077E-2</v>
      </c>
    </row>
    <row r="69" spans="1:16" ht="20.100000000000001" customHeight="1" x14ac:dyDescent="0.25">
      <c r="A69" s="38" t="s">
        <v>162</v>
      </c>
      <c r="B69" s="19">
        <v>14775.82</v>
      </c>
      <c r="C69" s="140">
        <v>22839.569999999992</v>
      </c>
      <c r="D69" s="247">
        <f t="shared" ref="D69:D95" si="40">B69/$B$96</f>
        <v>0.11358259440841813</v>
      </c>
      <c r="E69" s="215">
        <f t="shared" ref="E69:E95" si="41">C69/$C$96</f>
        <v>0.18220271917947872</v>
      </c>
      <c r="F69" s="52">
        <f>(C69-B69)/B69</f>
        <v>0.54573959347095413</v>
      </c>
      <c r="H69" s="19">
        <v>4660.5169999999998</v>
      </c>
      <c r="I69" s="140">
        <v>6514.4080000000004</v>
      </c>
      <c r="J69" s="214">
        <f t="shared" ref="J69:J95" si="42">H69/$H$96</f>
        <v>0.12468398723944772</v>
      </c>
      <c r="K69" s="215">
        <f t="shared" ref="K69:K95" si="43">I69/$I$96</f>
        <v>0.17346569298346196</v>
      </c>
      <c r="L69" s="52">
        <f t="shared" si="37"/>
        <v>0.39778655458182011</v>
      </c>
      <c r="N69" s="40">
        <f t="shared" si="38"/>
        <v>3.1541511740126777</v>
      </c>
      <c r="O69" s="143">
        <f t="shared" si="38"/>
        <v>2.8522463426413029</v>
      </c>
      <c r="P69" s="52">
        <f t="shared" si="39"/>
        <v>-9.5716665028231562E-2</v>
      </c>
    </row>
    <row r="70" spans="1:16" ht="20.100000000000001" customHeight="1" x14ac:dyDescent="0.25">
      <c r="A70" s="38" t="s">
        <v>163</v>
      </c>
      <c r="B70" s="19">
        <v>16834.960000000003</v>
      </c>
      <c r="C70" s="140">
        <v>16365.660000000002</v>
      </c>
      <c r="D70" s="247">
        <f t="shared" si="40"/>
        <v>0.12941132428264174</v>
      </c>
      <c r="E70" s="215">
        <f t="shared" si="41"/>
        <v>0.13055708812236083</v>
      </c>
      <c r="F70" s="52">
        <f>(C70-B70)/B70</f>
        <v>-2.7876514111111698E-2</v>
      </c>
      <c r="H70" s="19">
        <v>5312.8399999999992</v>
      </c>
      <c r="I70" s="140">
        <v>5854.3440000000019</v>
      </c>
      <c r="J70" s="214">
        <f t="shared" si="42"/>
        <v>0.14213574905213894</v>
      </c>
      <c r="K70" s="215">
        <f t="shared" si="43"/>
        <v>0.15588950506685686</v>
      </c>
      <c r="L70" s="52">
        <f t="shared" si="37"/>
        <v>0.10192364159282093</v>
      </c>
      <c r="N70" s="40">
        <f t="shared" ref="N70" si="44">(H70/B70)*10</f>
        <v>3.1558376141077842</v>
      </c>
      <c r="O70" s="143">
        <f t="shared" ref="O70" si="45">(I70/C70)*10</f>
        <v>3.5772122847474535</v>
      </c>
      <c r="P70" s="52">
        <f t="shared" ref="P70" si="46">(O70-N70)/N70</f>
        <v>0.13352229175416555</v>
      </c>
    </row>
    <row r="71" spans="1:16" ht="20.100000000000001" customHeight="1" x14ac:dyDescent="0.25">
      <c r="A71" s="38" t="s">
        <v>166</v>
      </c>
      <c r="B71" s="19">
        <v>9541.1700000000019</v>
      </c>
      <c r="C71" s="140">
        <v>8578.9799999999977</v>
      </c>
      <c r="D71" s="247">
        <f t="shared" si="40"/>
        <v>7.3343533035172812E-2</v>
      </c>
      <c r="E71" s="215">
        <f t="shared" si="41"/>
        <v>6.8438831544830506E-2</v>
      </c>
      <c r="F71" s="52">
        <f t="shared" ref="F71:F96" si="47">(C71-B71)/B71</f>
        <v>-0.10084612264533636</v>
      </c>
      <c r="H71" s="19">
        <v>3711.944</v>
      </c>
      <c r="I71" s="140">
        <v>3137.2950000000005</v>
      </c>
      <c r="J71" s="214">
        <f t="shared" si="42"/>
        <v>9.9306574427160024E-2</v>
      </c>
      <c r="K71" s="215">
        <f t="shared" si="43"/>
        <v>8.3539908963109213E-2</v>
      </c>
      <c r="L71" s="52">
        <f t="shared" ref="L71:L96" si="48">(I71-H71)/H71</f>
        <v>-0.15481079455940053</v>
      </c>
      <c r="N71" s="40">
        <f t="shared" ref="N71" si="49">(H71/B71)*10</f>
        <v>3.8904494941396068</v>
      </c>
      <c r="O71" s="143">
        <f t="shared" si="38"/>
        <v>3.6569557220089117</v>
      </c>
      <c r="P71" s="52">
        <f t="shared" ref="P71:P96" si="50">(O71-N71)/N71</f>
        <v>-6.0017170890515177E-2</v>
      </c>
    </row>
    <row r="72" spans="1:16" ht="20.100000000000001" customHeight="1" x14ac:dyDescent="0.25">
      <c r="A72" s="38" t="s">
        <v>167</v>
      </c>
      <c r="B72" s="19">
        <v>23618.960000000006</v>
      </c>
      <c r="C72" s="140">
        <v>17755.359999999993</v>
      </c>
      <c r="D72" s="247">
        <f t="shared" si="40"/>
        <v>0.18156032991933119</v>
      </c>
      <c r="E72" s="215">
        <f t="shared" si="41"/>
        <v>0.14164342288451792</v>
      </c>
      <c r="F72" s="52">
        <f t="shared" si="47"/>
        <v>-0.24825817902227751</v>
      </c>
      <c r="H72" s="19">
        <v>2896.5389999999998</v>
      </c>
      <c r="I72" s="140">
        <v>2831.8379999999997</v>
      </c>
      <c r="J72" s="214">
        <f t="shared" si="42"/>
        <v>7.7491838719730588E-2</v>
      </c>
      <c r="K72" s="215">
        <f t="shared" si="43"/>
        <v>7.5406198243478287E-2</v>
      </c>
      <c r="L72" s="52">
        <f t="shared" si="48"/>
        <v>-2.233734812477927E-2</v>
      </c>
      <c r="N72" s="40">
        <f t="shared" si="38"/>
        <v>1.2263617873098558</v>
      </c>
      <c r="O72" s="143">
        <f t="shared" si="38"/>
        <v>1.5949200692072707</v>
      </c>
      <c r="P72" s="52">
        <f t="shared" si="50"/>
        <v>0.3005298156801538</v>
      </c>
    </row>
    <row r="73" spans="1:16" ht="20.100000000000001" customHeight="1" x14ac:dyDescent="0.25">
      <c r="A73" s="38" t="s">
        <v>168</v>
      </c>
      <c r="B73" s="19">
        <v>8620.159999999998</v>
      </c>
      <c r="C73" s="140">
        <v>8321.27</v>
      </c>
      <c r="D73" s="247">
        <f t="shared" si="40"/>
        <v>6.6263675181185852E-2</v>
      </c>
      <c r="E73" s="215">
        <f t="shared" si="41"/>
        <v>6.6382949461247356E-2</v>
      </c>
      <c r="F73" s="52">
        <f t="shared" si="47"/>
        <v>-3.467337033187292E-2</v>
      </c>
      <c r="H73" s="19">
        <v>2826.7239999999997</v>
      </c>
      <c r="I73" s="140">
        <v>2731.4870000000001</v>
      </c>
      <c r="J73" s="214">
        <f t="shared" si="42"/>
        <v>7.5624060409057753E-2</v>
      </c>
      <c r="K73" s="215">
        <f t="shared" si="43"/>
        <v>7.2734051249218279E-2</v>
      </c>
      <c r="L73" s="52">
        <f t="shared" si="48"/>
        <v>-3.369165153725643E-2</v>
      </c>
      <c r="N73" s="40">
        <f t="shared" si="38"/>
        <v>3.2792013141287408</v>
      </c>
      <c r="O73" s="143">
        <f t="shared" si="38"/>
        <v>3.2825361994022546</v>
      </c>
      <c r="P73" s="52">
        <f t="shared" si="50"/>
        <v>1.0169809517778358E-3</v>
      </c>
    </row>
    <row r="74" spans="1:16" ht="20.100000000000001" customHeight="1" x14ac:dyDescent="0.25">
      <c r="A74" s="38" t="s">
        <v>177</v>
      </c>
      <c r="B74" s="19">
        <v>282.32000000000005</v>
      </c>
      <c r="C74" s="140">
        <v>350.82000000000005</v>
      </c>
      <c r="D74" s="247">
        <f t="shared" si="40"/>
        <v>2.170210387875909E-3</v>
      </c>
      <c r="E74" s="215">
        <f t="shared" si="41"/>
        <v>2.7986673103979082E-3</v>
      </c>
      <c r="F74" s="52">
        <f t="shared" si="47"/>
        <v>0.24263247378860864</v>
      </c>
      <c r="H74" s="19">
        <v>652.928</v>
      </c>
      <c r="I74" s="140">
        <v>869.80900000000008</v>
      </c>
      <c r="J74" s="214">
        <f t="shared" si="42"/>
        <v>1.7467947530344408E-2</v>
      </c>
      <c r="K74" s="215">
        <f t="shared" si="43"/>
        <v>2.3161278960152951E-2</v>
      </c>
      <c r="L74" s="52">
        <f t="shared" si="48"/>
        <v>0.33216679327582838</v>
      </c>
      <c r="N74" s="40">
        <f t="shared" si="38"/>
        <v>23.12723151034287</v>
      </c>
      <c r="O74" s="143">
        <f t="shared" si="38"/>
        <v>24.793597856450603</v>
      </c>
      <c r="P74" s="52">
        <f t="shared" si="50"/>
        <v>7.2052132368827057E-2</v>
      </c>
    </row>
    <row r="75" spans="1:16" ht="20.100000000000001" customHeight="1" x14ac:dyDescent="0.25">
      <c r="A75" s="38" t="s">
        <v>176</v>
      </c>
      <c r="B75" s="19">
        <v>3229.1599999999994</v>
      </c>
      <c r="C75" s="140">
        <v>2848.87</v>
      </c>
      <c r="D75" s="247">
        <f t="shared" si="40"/>
        <v>2.4822742193657439E-2</v>
      </c>
      <c r="E75" s="215">
        <f t="shared" si="41"/>
        <v>2.272686659988965E-2</v>
      </c>
      <c r="F75" s="52">
        <f t="shared" si="47"/>
        <v>-0.11776746893929059</v>
      </c>
      <c r="H75" s="19">
        <v>937.28700000000003</v>
      </c>
      <c r="I75" s="140">
        <v>808.66200000000003</v>
      </c>
      <c r="J75" s="214">
        <f t="shared" si="42"/>
        <v>2.5075475606611938E-2</v>
      </c>
      <c r="K75" s="215">
        <f t="shared" si="43"/>
        <v>2.1533056299113028E-2</v>
      </c>
      <c r="L75" s="52">
        <f t="shared" si="48"/>
        <v>-0.1372311789238515</v>
      </c>
      <c r="N75" s="40">
        <f t="shared" si="38"/>
        <v>2.9025721859554814</v>
      </c>
      <c r="O75" s="143">
        <f t="shared" si="38"/>
        <v>2.8385359809327908</v>
      </c>
      <c r="P75" s="52">
        <f t="shared" si="50"/>
        <v>-2.2061881986101532E-2</v>
      </c>
    </row>
    <row r="76" spans="1:16" ht="20.100000000000001" customHeight="1" x14ac:dyDescent="0.25">
      <c r="A76" s="38" t="s">
        <v>178</v>
      </c>
      <c r="B76" s="19">
        <v>605.03</v>
      </c>
      <c r="C76" s="140">
        <v>3586.05</v>
      </c>
      <c r="D76" s="247">
        <f t="shared" si="40"/>
        <v>4.6509010731671891E-3</v>
      </c>
      <c r="E76" s="215">
        <f t="shared" si="41"/>
        <v>2.8607721647717969E-2</v>
      </c>
      <c r="F76" s="52">
        <f t="shared" si="47"/>
        <v>4.9270614680263796</v>
      </c>
      <c r="H76" s="19">
        <v>124.998</v>
      </c>
      <c r="I76" s="140">
        <v>759.78600000000006</v>
      </c>
      <c r="J76" s="214">
        <f t="shared" si="42"/>
        <v>3.344103033409488E-3</v>
      </c>
      <c r="K76" s="215">
        <f t="shared" si="43"/>
        <v>2.0231585895315835E-2</v>
      </c>
      <c r="L76" s="52">
        <f t="shared" si="48"/>
        <v>5.0783852541640666</v>
      </c>
      <c r="N76" s="40">
        <f t="shared" si="38"/>
        <v>2.0659801993289588</v>
      </c>
      <c r="O76" s="143">
        <f t="shared" si="38"/>
        <v>2.1187267327560964</v>
      </c>
      <c r="P76" s="52">
        <f t="shared" si="50"/>
        <v>2.553099659148228E-2</v>
      </c>
    </row>
    <row r="77" spans="1:16" ht="20.100000000000001" customHeight="1" x14ac:dyDescent="0.25">
      <c r="A77" s="38" t="s">
        <v>179</v>
      </c>
      <c r="B77" s="19">
        <v>4582.91</v>
      </c>
      <c r="C77" s="140">
        <v>1553.0099999999998</v>
      </c>
      <c r="D77" s="247">
        <f t="shared" si="40"/>
        <v>3.5229097792222941E-2</v>
      </c>
      <c r="E77" s="215">
        <f t="shared" si="41"/>
        <v>1.2389140641129509E-2</v>
      </c>
      <c r="F77" s="52">
        <f t="shared" si="47"/>
        <v>-0.6611301552943436</v>
      </c>
      <c r="H77" s="19">
        <v>1118.3249999999998</v>
      </c>
      <c r="I77" s="140">
        <v>585.649</v>
      </c>
      <c r="J77" s="214">
        <f t="shared" si="42"/>
        <v>2.9918830899995721E-2</v>
      </c>
      <c r="K77" s="215">
        <f t="shared" si="43"/>
        <v>1.5594664876696624E-2</v>
      </c>
      <c r="L77" s="52">
        <f t="shared" si="48"/>
        <v>-0.47631591889656399</v>
      </c>
      <c r="N77" s="40">
        <f t="shared" si="38"/>
        <v>2.4402072045927148</v>
      </c>
      <c r="O77" s="143">
        <f t="shared" si="38"/>
        <v>3.7710574948004205</v>
      </c>
      <c r="P77" s="52">
        <f t="shared" si="50"/>
        <v>0.54538413283220866</v>
      </c>
    </row>
    <row r="78" spans="1:16" ht="20.100000000000001" customHeight="1" x14ac:dyDescent="0.25">
      <c r="A78" s="38" t="s">
        <v>195</v>
      </c>
      <c r="B78" s="19">
        <v>1343.55</v>
      </c>
      <c r="C78" s="140">
        <v>1257.2</v>
      </c>
      <c r="D78" s="247">
        <f t="shared" si="40"/>
        <v>1.032794760070373E-2</v>
      </c>
      <c r="E78" s="215">
        <f t="shared" si="41"/>
        <v>1.0029315724965081E-2</v>
      </c>
      <c r="F78" s="52">
        <f t="shared" si="47"/>
        <v>-6.4270030888318203E-2</v>
      </c>
      <c r="H78" s="19">
        <v>304.77799999999996</v>
      </c>
      <c r="I78" s="140">
        <v>554.91800000000001</v>
      </c>
      <c r="J78" s="214">
        <f t="shared" si="42"/>
        <v>8.1538027353755815E-3</v>
      </c>
      <c r="K78" s="215">
        <f t="shared" si="43"/>
        <v>1.4776359635287924E-2</v>
      </c>
      <c r="L78" s="52">
        <f t="shared" si="48"/>
        <v>0.8207285302744951</v>
      </c>
      <c r="N78" s="40">
        <f t="shared" si="38"/>
        <v>2.2684529790480443</v>
      </c>
      <c r="O78" s="143">
        <f t="shared" si="38"/>
        <v>4.4139198218262807</v>
      </c>
      <c r="P78" s="52">
        <f t="shared" si="50"/>
        <v>0.94578413685197082</v>
      </c>
    </row>
    <row r="79" spans="1:16" ht="20.100000000000001" customHeight="1" x14ac:dyDescent="0.25">
      <c r="A79" s="38" t="s">
        <v>180</v>
      </c>
      <c r="B79" s="19">
        <v>6426.3200000000006</v>
      </c>
      <c r="C79" s="140">
        <v>6610.06</v>
      </c>
      <c r="D79" s="247">
        <f t="shared" si="40"/>
        <v>4.939949851167013E-2</v>
      </c>
      <c r="E79" s="215">
        <f t="shared" si="41"/>
        <v>5.2731767977221358E-2</v>
      </c>
      <c r="F79" s="52">
        <f t="shared" si="47"/>
        <v>2.859179125844959E-2</v>
      </c>
      <c r="H79" s="19">
        <v>468.98599999999993</v>
      </c>
      <c r="I79" s="140">
        <v>408.06000000000006</v>
      </c>
      <c r="J79" s="214">
        <f t="shared" si="42"/>
        <v>1.2546900792225332E-2</v>
      </c>
      <c r="K79" s="215">
        <f t="shared" si="43"/>
        <v>1.0865823982598494E-2</v>
      </c>
      <c r="L79" s="52">
        <f t="shared" si="48"/>
        <v>-0.12991006128114674</v>
      </c>
      <c r="N79" s="40">
        <f t="shared" ref="N79:N92" si="51">(H79/B79)*10</f>
        <v>0.72978936623137325</v>
      </c>
      <c r="O79" s="143">
        <f t="shared" ref="O79:O92" si="52">(I79/C79)*10</f>
        <v>0.61733176400819367</v>
      </c>
      <c r="P79" s="52"/>
    </row>
    <row r="80" spans="1:16" ht="20.100000000000001" customHeight="1" x14ac:dyDescent="0.25">
      <c r="A80" s="38" t="s">
        <v>182</v>
      </c>
      <c r="B80" s="19">
        <v>2106.8700000000003</v>
      </c>
      <c r="C80" s="140">
        <v>833.7399999999999</v>
      </c>
      <c r="D80" s="247">
        <f t="shared" si="40"/>
        <v>1.6195633181864962E-2</v>
      </c>
      <c r="E80" s="215">
        <f t="shared" si="41"/>
        <v>6.6511626571208919E-3</v>
      </c>
      <c r="F80" s="52">
        <f t="shared" si="47"/>
        <v>-0.60427553669661649</v>
      </c>
      <c r="H80" s="19">
        <v>1104.2549999999999</v>
      </c>
      <c r="I80" s="140">
        <v>348.63799999999998</v>
      </c>
      <c r="J80" s="214">
        <f t="shared" si="42"/>
        <v>2.954241263986299E-2</v>
      </c>
      <c r="K80" s="215">
        <f t="shared" si="43"/>
        <v>9.2835346312923912E-3</v>
      </c>
      <c r="L80" s="52">
        <f t="shared" si="48"/>
        <v>-0.68427763514767881</v>
      </c>
      <c r="N80" s="40">
        <f t="shared" si="51"/>
        <v>5.2412108957837908</v>
      </c>
      <c r="O80" s="143">
        <f t="shared" si="52"/>
        <v>4.1816153716986113</v>
      </c>
      <c r="P80" s="52">
        <f t="shared" si="50"/>
        <v>-0.20216616830617412</v>
      </c>
    </row>
    <row r="81" spans="1:16" ht="20.100000000000001" customHeight="1" x14ac:dyDescent="0.25">
      <c r="A81" s="38" t="s">
        <v>194</v>
      </c>
      <c r="B81" s="19">
        <v>827.75999999999988</v>
      </c>
      <c r="C81" s="140">
        <v>658.32</v>
      </c>
      <c r="D81" s="247">
        <f t="shared" si="40"/>
        <v>6.3630396382408682E-3</v>
      </c>
      <c r="E81" s="215">
        <f t="shared" si="41"/>
        <v>5.2517492269002642E-3</v>
      </c>
      <c r="F81" s="52">
        <f t="shared" si="47"/>
        <v>-0.20469701362713813</v>
      </c>
      <c r="H81" s="19">
        <v>588.83999999999992</v>
      </c>
      <c r="I81" s="140">
        <v>332.041</v>
      </c>
      <c r="J81" s="214">
        <f t="shared" si="42"/>
        <v>1.5753385095704273E-2</v>
      </c>
      <c r="K81" s="215">
        <f t="shared" si="43"/>
        <v>8.8415896216389404E-3</v>
      </c>
      <c r="L81" s="52">
        <f t="shared" si="48"/>
        <v>-0.43610997894164794</v>
      </c>
      <c r="N81" s="40">
        <f t="shared" si="51"/>
        <v>7.1136561322122365</v>
      </c>
      <c r="O81" s="143">
        <f t="shared" si="52"/>
        <v>5.0437629116539062</v>
      </c>
      <c r="P81" s="52">
        <f>(O81-N81)/N81</f>
        <v>-0.29097459619750071</v>
      </c>
    </row>
    <row r="82" spans="1:16" ht="20.100000000000001" customHeight="1" x14ac:dyDescent="0.25">
      <c r="A82" s="38" t="s">
        <v>198</v>
      </c>
      <c r="B82" s="19">
        <v>3120.4700000000003</v>
      </c>
      <c r="C82" s="140">
        <v>3375.41</v>
      </c>
      <c r="D82" s="247">
        <f t="shared" si="40"/>
        <v>2.3987235792912783E-2</v>
      </c>
      <c r="E82" s="215">
        <f t="shared" si="41"/>
        <v>2.6927340591158432E-2</v>
      </c>
      <c r="F82" s="52">
        <f t="shared" si="47"/>
        <v>8.1699231205555445E-2</v>
      </c>
      <c r="H82" s="19">
        <v>181.18499999999997</v>
      </c>
      <c r="I82" s="140">
        <v>287.64999999999998</v>
      </c>
      <c r="J82" s="214">
        <f t="shared" si="42"/>
        <v>4.8472880214747273E-3</v>
      </c>
      <c r="K82" s="215">
        <f t="shared" si="43"/>
        <v>7.6595458231496745E-3</v>
      </c>
      <c r="L82" s="52">
        <f t="shared" si="48"/>
        <v>0.5876038303391562</v>
      </c>
      <c r="N82" s="40">
        <f t="shared" si="51"/>
        <v>0.5806336865920837</v>
      </c>
      <c r="O82" s="143">
        <f t="shared" si="52"/>
        <v>0.85219277065600907</v>
      </c>
      <c r="P82" s="52"/>
    </row>
    <row r="83" spans="1:16" ht="20.100000000000001" customHeight="1" x14ac:dyDescent="0.25">
      <c r="A83" s="38" t="s">
        <v>197</v>
      </c>
      <c r="B83" s="19">
        <v>261.74</v>
      </c>
      <c r="C83" s="140">
        <v>1069.3600000000001</v>
      </c>
      <c r="D83" s="247">
        <f t="shared" si="40"/>
        <v>2.0120107216018714E-3</v>
      </c>
      <c r="E83" s="215">
        <f t="shared" si="41"/>
        <v>8.530821717824261E-3</v>
      </c>
      <c r="F83" s="52">
        <f t="shared" si="47"/>
        <v>3.0855811110262095</v>
      </c>
      <c r="H83" s="19">
        <v>79.097999999999985</v>
      </c>
      <c r="I83" s="140">
        <v>272.30399999999997</v>
      </c>
      <c r="J83" s="214">
        <f t="shared" si="42"/>
        <v>2.1161287519530204E-3</v>
      </c>
      <c r="K83" s="215">
        <f t="shared" si="43"/>
        <v>7.2509124485553586E-3</v>
      </c>
      <c r="L83" s="52">
        <f t="shared" si="48"/>
        <v>2.4426154896457564</v>
      </c>
      <c r="N83" s="40">
        <f t="shared" si="51"/>
        <v>3.022006571406739</v>
      </c>
      <c r="O83" s="143">
        <f t="shared" si="52"/>
        <v>2.5464202887708529</v>
      </c>
      <c r="P83" s="52">
        <f>(O83-N83)/N83</f>
        <v>-0.15737433767872366</v>
      </c>
    </row>
    <row r="84" spans="1:16" ht="20.100000000000001" customHeight="1" x14ac:dyDescent="0.25">
      <c r="A84" s="38" t="s">
        <v>199</v>
      </c>
      <c r="B84" s="19">
        <v>575.41999999999996</v>
      </c>
      <c r="C84" s="140">
        <v>861.11999999999989</v>
      </c>
      <c r="D84" s="247">
        <f t="shared" si="40"/>
        <v>4.423287267609646E-3</v>
      </c>
      <c r="E84" s="215">
        <f t="shared" si="41"/>
        <v>6.8695866664666956E-3</v>
      </c>
      <c r="F84" s="52">
        <f t="shared" si="47"/>
        <v>0.4965068993083312</v>
      </c>
      <c r="H84" s="19">
        <v>180.51300000000001</v>
      </c>
      <c r="I84" s="140">
        <v>256.15500000000003</v>
      </c>
      <c r="J84" s="214">
        <f t="shared" si="42"/>
        <v>4.82930983591615E-3</v>
      </c>
      <c r="K84" s="215">
        <f t="shared" si="43"/>
        <v>6.8208967854298808E-3</v>
      </c>
      <c r="L84" s="52">
        <f t="shared" si="48"/>
        <v>0.41903907197819562</v>
      </c>
      <c r="N84" s="40">
        <f t="shared" si="51"/>
        <v>3.1370651002745826</v>
      </c>
      <c r="O84" s="143">
        <f t="shared" si="52"/>
        <v>2.9746725195094772</v>
      </c>
      <c r="P84" s="52">
        <f t="shared" ref="P84:P85" si="53">(O84-N84)/N84</f>
        <v>-5.1765766910891152E-2</v>
      </c>
    </row>
    <row r="85" spans="1:16" ht="20.100000000000001" customHeight="1" x14ac:dyDescent="0.25">
      <c r="A85" s="38" t="s">
        <v>207</v>
      </c>
      <c r="B85" s="19">
        <v>1218.6100000000001</v>
      </c>
      <c r="C85" s="140">
        <v>1004.4</v>
      </c>
      <c r="D85" s="247">
        <f t="shared" si="40"/>
        <v>9.3675264974832154E-3</v>
      </c>
      <c r="E85" s="215">
        <f t="shared" si="41"/>
        <v>8.0126031770242825E-3</v>
      </c>
      <c r="F85" s="52">
        <f t="shared" si="47"/>
        <v>-0.17578224370389225</v>
      </c>
      <c r="H85" s="19">
        <v>244.28899999999996</v>
      </c>
      <c r="I85" s="140">
        <v>237.39</v>
      </c>
      <c r="J85" s="214">
        <f t="shared" si="42"/>
        <v>6.5355252558326558E-3</v>
      </c>
      <c r="K85" s="215">
        <f t="shared" si="43"/>
        <v>6.3212222595428521E-3</v>
      </c>
      <c r="L85" s="52">
        <f t="shared" si="48"/>
        <v>-2.8241140616237219E-2</v>
      </c>
      <c r="N85" s="40">
        <f t="shared" si="51"/>
        <v>2.0046528421726388</v>
      </c>
      <c r="O85" s="143">
        <f t="shared" si="52"/>
        <v>2.3635005973715648</v>
      </c>
      <c r="P85" s="52">
        <f t="shared" si="53"/>
        <v>0.17900743093752208</v>
      </c>
    </row>
    <row r="86" spans="1:16" ht="20.100000000000001" customHeight="1" x14ac:dyDescent="0.25">
      <c r="A86" s="38" t="s">
        <v>201</v>
      </c>
      <c r="B86" s="19">
        <v>1029.04</v>
      </c>
      <c r="C86" s="140">
        <v>1727.92</v>
      </c>
      <c r="D86" s="247">
        <f t="shared" si="40"/>
        <v>7.9102907960464184E-3</v>
      </c>
      <c r="E86" s="215">
        <f t="shared" si="41"/>
        <v>1.3784485545244722E-2</v>
      </c>
      <c r="F86" s="52">
        <f t="shared" si="47"/>
        <v>0.67915727279794769</v>
      </c>
      <c r="H86" s="19">
        <v>166.12300000000005</v>
      </c>
      <c r="I86" s="140">
        <v>225.06000000000003</v>
      </c>
      <c r="J86" s="214">
        <f t="shared" si="42"/>
        <v>4.4443305350412368E-3</v>
      </c>
      <c r="K86" s="215">
        <f t="shared" si="43"/>
        <v>5.9928989499672038E-3</v>
      </c>
      <c r="L86" s="52">
        <f t="shared" si="48"/>
        <v>0.35477929004412373</v>
      </c>
      <c r="N86" s="40">
        <f t="shared" si="51"/>
        <v>1.6143492964316262</v>
      </c>
      <c r="O86" s="143">
        <f t="shared" si="52"/>
        <v>1.3024908560581512</v>
      </c>
      <c r="P86" s="52">
        <f t="shared" si="50"/>
        <v>-0.19317903570361755</v>
      </c>
    </row>
    <row r="87" spans="1:16" ht="20.100000000000001" customHeight="1" x14ac:dyDescent="0.25">
      <c r="A87" s="38" t="s">
        <v>209</v>
      </c>
      <c r="B87" s="19"/>
      <c r="C87" s="140">
        <v>56.91</v>
      </c>
      <c r="D87" s="247">
        <f t="shared" si="40"/>
        <v>0</v>
      </c>
      <c r="E87" s="215">
        <f t="shared" si="41"/>
        <v>4.5399964835170437E-4</v>
      </c>
      <c r="F87" s="52"/>
      <c r="H87" s="19"/>
      <c r="I87" s="140">
        <v>188.08900000000006</v>
      </c>
      <c r="J87" s="214">
        <f t="shared" si="42"/>
        <v>0</v>
      </c>
      <c r="K87" s="215">
        <f t="shared" si="43"/>
        <v>5.0084349533474695E-3</v>
      </c>
      <c r="L87" s="52"/>
      <c r="N87" s="40"/>
      <c r="O87" s="143">
        <f t="shared" si="52"/>
        <v>33.05025478826218</v>
      </c>
      <c r="P87" s="52"/>
    </row>
    <row r="88" spans="1:16" ht="20.100000000000001" customHeight="1" x14ac:dyDescent="0.25">
      <c r="A88" s="38" t="s">
        <v>196</v>
      </c>
      <c r="B88" s="19">
        <v>1627.2099999999996</v>
      </c>
      <c r="C88" s="140">
        <v>1176.1499999999996</v>
      </c>
      <c r="D88" s="247">
        <f t="shared" si="40"/>
        <v>1.250845864712226E-2</v>
      </c>
      <c r="E88" s="215">
        <f t="shared" si="41"/>
        <v>9.3827391742902291E-3</v>
      </c>
      <c r="F88" s="52">
        <f t="shared" si="47"/>
        <v>-0.27719839479845876</v>
      </c>
      <c r="H88" s="19">
        <v>411.35300000000001</v>
      </c>
      <c r="I88" s="140">
        <v>173.70600000000002</v>
      </c>
      <c r="J88" s="214">
        <f t="shared" si="42"/>
        <v>1.1005030601306367E-2</v>
      </c>
      <c r="K88" s="215">
        <f t="shared" si="43"/>
        <v>4.6254443481871634E-3</v>
      </c>
      <c r="L88" s="52">
        <f t="shared" si="48"/>
        <v>-0.57772035210634176</v>
      </c>
      <c r="N88" s="40">
        <f t="shared" si="51"/>
        <v>2.5279650444626083</v>
      </c>
      <c r="O88" s="143">
        <f t="shared" si="52"/>
        <v>1.4769034561918128</v>
      </c>
      <c r="P88" s="52">
        <f t="shared" ref="P88:P89" si="54">(O88-N88)/N88</f>
        <v>-0.41577378238401586</v>
      </c>
    </row>
    <row r="89" spans="1:16" ht="20.100000000000001" customHeight="1" x14ac:dyDescent="0.25">
      <c r="A89" s="38" t="s">
        <v>203</v>
      </c>
      <c r="B89" s="19">
        <v>424.24000000000007</v>
      </c>
      <c r="C89" s="140">
        <v>494.96000000000004</v>
      </c>
      <c r="D89" s="247">
        <f t="shared" si="40"/>
        <v>3.2611577463604264E-3</v>
      </c>
      <c r="E89" s="215">
        <f t="shared" si="41"/>
        <v>3.9485444728195327E-3</v>
      </c>
      <c r="F89" s="52">
        <f t="shared" si="47"/>
        <v>0.16669809541768801</v>
      </c>
      <c r="H89" s="19">
        <v>132.39500000000001</v>
      </c>
      <c r="I89" s="140">
        <v>169.96700000000001</v>
      </c>
      <c r="J89" s="214">
        <f t="shared" si="42"/>
        <v>3.5419968408154467E-3</v>
      </c>
      <c r="K89" s="215">
        <f t="shared" si="43"/>
        <v>4.5258822350887568E-3</v>
      </c>
      <c r="L89" s="52">
        <f t="shared" si="48"/>
        <v>0.2837871520827826</v>
      </c>
      <c r="N89" s="40">
        <f t="shared" si="51"/>
        <v>3.1207571186121061</v>
      </c>
      <c r="O89" s="143">
        <f t="shared" si="52"/>
        <v>3.4339542589300147</v>
      </c>
      <c r="P89" s="52">
        <f t="shared" si="54"/>
        <v>0.10035934499676691</v>
      </c>
    </row>
    <row r="90" spans="1:16" ht="20.100000000000001" customHeight="1" x14ac:dyDescent="0.25">
      <c r="A90" s="38" t="s">
        <v>204</v>
      </c>
      <c r="B90" s="19">
        <v>273.02999999999997</v>
      </c>
      <c r="C90" s="140">
        <v>402.35</v>
      </c>
      <c r="D90" s="247">
        <f t="shared" si="40"/>
        <v>2.0987976133527886E-3</v>
      </c>
      <c r="E90" s="215">
        <f t="shared" si="41"/>
        <v>3.2097479970885304E-3</v>
      </c>
      <c r="F90" s="52">
        <f t="shared" si="47"/>
        <v>0.47364758451452244</v>
      </c>
      <c r="H90" s="19">
        <v>93.697000000000003</v>
      </c>
      <c r="I90" s="140">
        <v>150.08699999999999</v>
      </c>
      <c r="J90" s="214">
        <f t="shared" si="42"/>
        <v>2.5066994825626715E-3</v>
      </c>
      <c r="K90" s="215">
        <f t="shared" si="43"/>
        <v>3.996517482910013E-3</v>
      </c>
      <c r="L90" s="52">
        <f t="shared" si="48"/>
        <v>0.60183356991152315</v>
      </c>
      <c r="N90" s="40">
        <f t="shared" si="51"/>
        <v>3.431747427022672</v>
      </c>
      <c r="O90" s="143">
        <f t="shared" si="52"/>
        <v>3.7302597241207898</v>
      </c>
      <c r="P90" s="52">
        <f t="shared" ref="P90" si="55">(O90-N90)/N90</f>
        <v>8.6985509116299431E-2</v>
      </c>
    </row>
    <row r="91" spans="1:16" ht="20.100000000000001" customHeight="1" x14ac:dyDescent="0.25">
      <c r="A91" s="38" t="s">
        <v>208</v>
      </c>
      <c r="B91" s="19"/>
      <c r="C91" s="140">
        <v>376.98</v>
      </c>
      <c r="D91" s="247">
        <f t="shared" si="40"/>
        <v>0</v>
      </c>
      <c r="E91" s="215">
        <f t="shared" si="41"/>
        <v>3.0073587670993765E-3</v>
      </c>
      <c r="F91" s="52"/>
      <c r="H91" s="19"/>
      <c r="I91" s="140">
        <v>104.82300000000001</v>
      </c>
      <c r="J91" s="214">
        <f t="shared" si="42"/>
        <v>0</v>
      </c>
      <c r="K91" s="215">
        <f t="shared" si="43"/>
        <v>2.7912274354945886E-3</v>
      </c>
      <c r="L91" s="52"/>
      <c r="N91" s="40"/>
      <c r="O91" s="143">
        <f t="shared" si="52"/>
        <v>2.7805984402355568</v>
      </c>
      <c r="P91" s="52"/>
    </row>
    <row r="92" spans="1:16" ht="20.100000000000001" customHeight="1" x14ac:dyDescent="0.25">
      <c r="A92" s="38" t="s">
        <v>210</v>
      </c>
      <c r="B92" s="19">
        <v>62.78</v>
      </c>
      <c r="C92" s="140">
        <v>196.74</v>
      </c>
      <c r="D92" s="247">
        <f t="shared" si="40"/>
        <v>4.8259353978056656E-4</v>
      </c>
      <c r="E92" s="215">
        <f t="shared" si="41"/>
        <v>1.569493776431459E-3</v>
      </c>
      <c r="F92" s="52">
        <f t="shared" si="47"/>
        <v>2.1338005734310292</v>
      </c>
      <c r="H92" s="19">
        <v>77.733999999999995</v>
      </c>
      <c r="I92" s="140">
        <v>100.64599999999999</v>
      </c>
      <c r="J92" s="214">
        <f t="shared" si="42"/>
        <v>2.0796373157894775E-3</v>
      </c>
      <c r="K92" s="215">
        <f t="shared" si="43"/>
        <v>2.6800022559246382E-3</v>
      </c>
      <c r="L92" s="52">
        <f t="shared" si="48"/>
        <v>0.29474875858697602</v>
      </c>
      <c r="N92" s="40">
        <f t="shared" si="51"/>
        <v>12.381968779866199</v>
      </c>
      <c r="O92" s="143">
        <f t="shared" si="52"/>
        <v>5.1156856765273959</v>
      </c>
      <c r="P92" s="52">
        <f t="shared" ref="P92" si="56">(O92-N92)/N92</f>
        <v>-0.58684392058508517</v>
      </c>
    </row>
    <row r="93" spans="1:16" ht="20.100000000000001" customHeight="1" x14ac:dyDescent="0.25">
      <c r="A93" s="38" t="s">
        <v>211</v>
      </c>
      <c r="B93" s="19">
        <v>62.790000000000006</v>
      </c>
      <c r="C93" s="140">
        <v>203.71</v>
      </c>
      <c r="D93" s="247">
        <f t="shared" si="40"/>
        <v>4.8267041036670555E-4</v>
      </c>
      <c r="E93" s="215">
        <f t="shared" si="41"/>
        <v>1.6250969665388456E-3</v>
      </c>
      <c r="F93" s="52">
        <f t="shared" si="47"/>
        <v>2.2443064182194616</v>
      </c>
      <c r="H93" s="19">
        <v>33.436</v>
      </c>
      <c r="I93" s="140">
        <v>96.775999999999996</v>
      </c>
      <c r="J93" s="214">
        <f t="shared" si="42"/>
        <v>8.9452174454854988E-4</v>
      </c>
      <c r="K93" s="215">
        <f t="shared" si="43"/>
        <v>2.5769518740870255E-3</v>
      </c>
      <c r="L93" s="52">
        <f t="shared" si="48"/>
        <v>1.8943653547075008</v>
      </c>
      <c r="N93" s="40">
        <f t="shared" ref="N93" si="57">(H93/B93)*10</f>
        <v>5.3250517598343681</v>
      </c>
      <c r="O93" s="143">
        <f t="shared" ref="O93:O94" si="58">(I93/C93)*10</f>
        <v>4.750674979137008</v>
      </c>
      <c r="P93" s="52">
        <f t="shared" ref="P93" si="59">(O93-N93)/N93</f>
        <v>-0.10786313572193816</v>
      </c>
    </row>
    <row r="94" spans="1:16" ht="20.100000000000001" customHeight="1" x14ac:dyDescent="0.25">
      <c r="A94" s="38" t="s">
        <v>212</v>
      </c>
      <c r="B94" s="19"/>
      <c r="C94" s="140">
        <v>356.40000000000009</v>
      </c>
      <c r="D94" s="247">
        <f t="shared" si="40"/>
        <v>0</v>
      </c>
      <c r="E94" s="215">
        <f t="shared" si="41"/>
        <v>2.8431817724924877E-3</v>
      </c>
      <c r="F94" s="52"/>
      <c r="H94" s="19"/>
      <c r="I94" s="140">
        <v>94.59</v>
      </c>
      <c r="J94" s="214">
        <f t="shared" si="42"/>
        <v>0</v>
      </c>
      <c r="K94" s="215">
        <f t="shared" si="43"/>
        <v>2.5187430537518783E-3</v>
      </c>
      <c r="L94" s="52"/>
      <c r="N94" s="40"/>
      <c r="O94" s="143">
        <f t="shared" si="58"/>
        <v>2.6540404040404035</v>
      </c>
      <c r="P94" s="52"/>
    </row>
    <row r="95" spans="1:16" ht="20.100000000000001" customHeight="1" thickBot="1" x14ac:dyDescent="0.3">
      <c r="A95" s="8" t="s">
        <v>17</v>
      </c>
      <c r="B95" s="19">
        <f>B96-SUM(B68:B94)</f>
        <v>7115.5900000000256</v>
      </c>
      <c r="C95" s="140">
        <f>C96-SUM(C68:C94)</f>
        <v>4567.5000000000146</v>
      </c>
      <c r="D95" s="247">
        <f t="shared" si="40"/>
        <v>5.4697957402472346E-2</v>
      </c>
      <c r="E95" s="215">
        <f t="shared" si="41"/>
        <v>3.643724114999853E-2</v>
      </c>
      <c r="F95" s="52">
        <f t="shared" si="47"/>
        <v>-0.35809960944911129</v>
      </c>
      <c r="H95" s="19">
        <f>H96-SUM(H68:H94)</f>
        <v>2155.4790000000139</v>
      </c>
      <c r="I95" s="140">
        <f>I96-SUM(I68:I94)</f>
        <v>1297.5530000000144</v>
      </c>
      <c r="J95" s="214">
        <f t="shared" si="42"/>
        <v>5.7666073555980871E-2</v>
      </c>
      <c r="K95" s="215">
        <f t="shared" si="43"/>
        <v>3.4551248605824585E-2</v>
      </c>
      <c r="L95" s="52">
        <f t="shared" si="48"/>
        <v>-0.39802104311848735</v>
      </c>
      <c r="N95" s="40">
        <f t="shared" ref="N95:O96" si="60">(H95/B95)*10</f>
        <v>3.0292343993962638</v>
      </c>
      <c r="O95" s="143">
        <f t="shared" si="60"/>
        <v>2.8408385331144177</v>
      </c>
      <c r="P95" s="52">
        <f t="shared" si="50"/>
        <v>-6.2192567970109552E-2</v>
      </c>
    </row>
    <row r="96" spans="1:16" s="1" customFormat="1" ht="26.25" customHeight="1" thickBot="1" x14ac:dyDescent="0.3">
      <c r="A96" s="12" t="s">
        <v>18</v>
      </c>
      <c r="B96" s="17">
        <v>130088.77000000006</v>
      </c>
      <c r="C96" s="145">
        <v>125352.52000000002</v>
      </c>
      <c r="D96" s="243">
        <f>SUM(D68:D95)</f>
        <v>0.99999999999999978</v>
      </c>
      <c r="E96" s="244">
        <f>SUM(E68:E95)</f>
        <v>0.99999999999999978</v>
      </c>
      <c r="F96" s="57">
        <f t="shared" si="47"/>
        <v>-3.6407831360078517E-2</v>
      </c>
      <c r="H96" s="17">
        <v>37378.633000000002</v>
      </c>
      <c r="I96" s="145">
        <v>37554.445999999996</v>
      </c>
      <c r="J96" s="269">
        <f>SUM(J68:J95)</f>
        <v>1.0000000000000004</v>
      </c>
      <c r="K96" s="243">
        <f>SUM(K68:K95)</f>
        <v>1.0000000000000004</v>
      </c>
      <c r="L96" s="57">
        <f t="shared" si="48"/>
        <v>4.7035695500152359E-3</v>
      </c>
      <c r="N96" s="37">
        <f t="shared" si="60"/>
        <v>2.8733174277841189</v>
      </c>
      <c r="O96" s="150">
        <f t="shared" si="60"/>
        <v>2.9959067436378617</v>
      </c>
      <c r="P96" s="57">
        <f t="shared" si="50"/>
        <v>4.2664731250484478E-2</v>
      </c>
    </row>
  </sheetData>
  <mergeCells count="33">
    <mergeCell ref="J4:K4"/>
    <mergeCell ref="N4:O4"/>
    <mergeCell ref="J36:K36"/>
    <mergeCell ref="H5:I5"/>
    <mergeCell ref="J5:K5"/>
    <mergeCell ref="N5:O5"/>
    <mergeCell ref="N36:O36"/>
    <mergeCell ref="B5:C5"/>
    <mergeCell ref="B37:C37"/>
    <mergeCell ref="D37:E37"/>
    <mergeCell ref="H37:I37"/>
    <mergeCell ref="A4:A6"/>
    <mergeCell ref="B4:C4"/>
    <mergeCell ref="D4:E4"/>
    <mergeCell ref="H4:I4"/>
    <mergeCell ref="D5:E5"/>
    <mergeCell ref="A36:A38"/>
    <mergeCell ref="B36:C36"/>
    <mergeCell ref="D36:E36"/>
    <mergeCell ref="H36:I36"/>
    <mergeCell ref="N66:O66"/>
    <mergeCell ref="J37:K37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</mergeCells>
  <conditionalFormatting sqref="Q7:Q33">
    <cfRule type="cellIs" dxfId="1" priority="2" operator="greaterThan">
      <formula>0</formula>
    </cfRule>
    <cfRule type="cellIs" dxfId="0" priority="3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1"/>
  <ignoredErrors>
    <ignoredError sqref="J68:K95 D68:E95" evalError="1"/>
    <ignoredError sqref="B32:C32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FA09AE60-B460-4754-A6B9-C5CE5A5AC65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F7:F33 F68:F96</xm:sqref>
        </x14:conditionalFormatting>
        <x14:conditionalFormatting xmlns:xm="http://schemas.microsoft.com/office/excel/2006/main">
          <x14:cfRule type="iconSet" priority="5" id="{E82507B9-E11F-45CA-B284-BEC1B3235BB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L39:L62 L7:L33 L68:L96</xm:sqref>
        </x14:conditionalFormatting>
        <x14:conditionalFormatting xmlns:xm="http://schemas.microsoft.com/office/excel/2006/main">
          <x14:cfRule type="iconSet" priority="1" id="{1DAB83E1-3B4B-4484-9DCA-A3BD5509E64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P39:P62 P68:P96 P7:P33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lha8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132</v>
      </c>
      <c r="B1" s="4"/>
    </row>
    <row r="3" spans="1:19" ht="15.75" thickBot="1" x14ac:dyDescent="0.3"/>
    <row r="4" spans="1:19" x14ac:dyDescent="0.25">
      <c r="A4" s="330" t="s">
        <v>16</v>
      </c>
      <c r="B4" s="313"/>
      <c r="C4" s="313"/>
      <c r="D4" s="313"/>
      <c r="E4" s="349" t="s">
        <v>1</v>
      </c>
      <c r="F4" s="347"/>
      <c r="G4" s="342" t="s">
        <v>104</v>
      </c>
      <c r="H4" s="342"/>
      <c r="I4" s="130" t="s">
        <v>0</v>
      </c>
      <c r="K4" s="343" t="s">
        <v>19</v>
      </c>
      <c r="L4" s="347"/>
      <c r="M4" s="342" t="s">
        <v>104</v>
      </c>
      <c r="N4" s="342"/>
      <c r="O4" s="130" t="s">
        <v>0</v>
      </c>
      <c r="Q4" s="341" t="s">
        <v>22</v>
      </c>
      <c r="R4" s="342"/>
      <c r="S4" s="130" t="s">
        <v>0</v>
      </c>
    </row>
    <row r="5" spans="1:19" x14ac:dyDescent="0.25">
      <c r="A5" s="348"/>
      <c r="B5" s="314"/>
      <c r="C5" s="314"/>
      <c r="D5" s="314"/>
      <c r="E5" s="350" t="s">
        <v>154</v>
      </c>
      <c r="F5" s="340"/>
      <c r="G5" s="344" t="str">
        <f>E5</f>
        <v>jan-abr</v>
      </c>
      <c r="H5" s="344"/>
      <c r="I5" s="131" t="s">
        <v>151</v>
      </c>
      <c r="K5" s="339" t="str">
        <f>E5</f>
        <v>jan-abr</v>
      </c>
      <c r="L5" s="340"/>
      <c r="M5" s="351" t="str">
        <f>E5</f>
        <v>jan-abr</v>
      </c>
      <c r="N5" s="346"/>
      <c r="O5" s="131" t="str">
        <f>I5</f>
        <v>2023/2022</v>
      </c>
      <c r="Q5" s="339" t="str">
        <f>E5</f>
        <v>jan-abr</v>
      </c>
      <c r="R5" s="340"/>
      <c r="S5" s="131" t="str">
        <f>O5</f>
        <v>2023/2022</v>
      </c>
    </row>
    <row r="6" spans="1:19" ht="15.75" thickBot="1" x14ac:dyDescent="0.3">
      <c r="A6" s="331"/>
      <c r="B6" s="354"/>
      <c r="C6" s="354"/>
      <c r="D6" s="354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329626.80999999971</v>
      </c>
      <c r="F7" s="145">
        <v>321849.83999999979</v>
      </c>
      <c r="G7" s="243">
        <f>E7/E15</f>
        <v>0.40173797750325935</v>
      </c>
      <c r="H7" s="244">
        <f>F7/F15</f>
        <v>0.39552252305571162</v>
      </c>
      <c r="I7" s="164">
        <f t="shared" ref="I7:I18" si="0">(F7-E7)/E7</f>
        <v>-2.3593256871308255E-2</v>
      </c>
      <c r="J7" s="1"/>
      <c r="K7" s="17">
        <v>67956.332000000039</v>
      </c>
      <c r="L7" s="145">
        <v>67072.244999999952</v>
      </c>
      <c r="M7" s="243">
        <f>K7/K15</f>
        <v>0.37474093242462431</v>
      </c>
      <c r="N7" s="244">
        <f>L7/L15</f>
        <v>0.36218373183343106</v>
      </c>
      <c r="O7" s="164">
        <f t="shared" ref="O7:O18" si="1">(L7-K7)/K7</f>
        <v>-1.3009633892542734E-2</v>
      </c>
      <c r="P7" s="1"/>
      <c r="Q7" s="187">
        <f t="shared" ref="Q7:Q18" si="2">(K7/E7)*10</f>
        <v>2.0616142236731321</v>
      </c>
      <c r="R7" s="188">
        <f t="shared" ref="R7:R18" si="3">(L7/F7)*10</f>
        <v>2.0839607998562308</v>
      </c>
      <c r="S7" s="55">
        <f>(R7-Q7)/Q7</f>
        <v>1.0839358754172917E-2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219046.65999999971</v>
      </c>
      <c r="F8" s="181">
        <v>210362.60999999984</v>
      </c>
      <c r="G8" s="245">
        <f>E8/E7</f>
        <v>0.66452925961938569</v>
      </c>
      <c r="H8" s="246">
        <f>F8/F7</f>
        <v>0.65360483012823611</v>
      </c>
      <c r="I8" s="206">
        <f t="shared" si="0"/>
        <v>-3.9644749662012119E-2</v>
      </c>
      <c r="K8" s="180">
        <v>55165.173000000039</v>
      </c>
      <c r="L8" s="181">
        <v>54951.675999999941</v>
      </c>
      <c r="M8" s="250">
        <f>K8/K7</f>
        <v>0.8117738461811036</v>
      </c>
      <c r="N8" s="246">
        <f>L8/L7</f>
        <v>0.8192908407941315</v>
      </c>
      <c r="O8" s="207">
        <f t="shared" si="1"/>
        <v>-3.870141039893004E-3</v>
      </c>
      <c r="Q8" s="189">
        <f t="shared" si="2"/>
        <v>2.5184210980436821</v>
      </c>
      <c r="R8" s="190">
        <f t="shared" si="3"/>
        <v>2.6122358911595542</v>
      </c>
      <c r="S8" s="182">
        <f t="shared" ref="S8:S18" si="4">(R8-Q8)/Q8</f>
        <v>3.7251432331450764E-2</v>
      </c>
    </row>
    <row r="9" spans="1:19" ht="24" customHeight="1" x14ac:dyDescent="0.25">
      <c r="A9" s="8"/>
      <c r="B9" t="s">
        <v>37</v>
      </c>
      <c r="E9" s="19">
        <v>75233.78</v>
      </c>
      <c r="F9" s="140">
        <v>60441.01</v>
      </c>
      <c r="G9" s="247">
        <f>E9/E7</f>
        <v>0.22823926245562387</v>
      </c>
      <c r="H9" s="215">
        <f>F9/F7</f>
        <v>0.1877925743259653</v>
      </c>
      <c r="I9" s="182">
        <f t="shared" si="0"/>
        <v>-0.19662404308277476</v>
      </c>
      <c r="K9" s="19">
        <v>10327.16</v>
      </c>
      <c r="L9" s="140">
        <v>8683.2530000000097</v>
      </c>
      <c r="M9" s="247">
        <f>K9/K7</f>
        <v>0.1519675900105967</v>
      </c>
      <c r="N9" s="215">
        <f>L9/L7</f>
        <v>0.12946119516351384</v>
      </c>
      <c r="O9" s="182">
        <f t="shared" si="1"/>
        <v>-0.15918287312290991</v>
      </c>
      <c r="Q9" s="189">
        <f t="shared" si="2"/>
        <v>1.3726759442367511</v>
      </c>
      <c r="R9" s="190">
        <f t="shared" si="3"/>
        <v>1.4366492221092946</v>
      </c>
      <c r="S9" s="182">
        <f t="shared" si="4"/>
        <v>4.6604792734321963E-2</v>
      </c>
    </row>
    <row r="10" spans="1:19" ht="24" customHeight="1" thickBot="1" x14ac:dyDescent="0.3">
      <c r="A10" s="8"/>
      <c r="B10" t="s">
        <v>36</v>
      </c>
      <c r="E10" s="19">
        <v>35346.370000000003</v>
      </c>
      <c r="F10" s="140">
        <v>51046.219999999994</v>
      </c>
      <c r="G10" s="247">
        <f>E10/E7</f>
        <v>0.10723147792499049</v>
      </c>
      <c r="H10" s="215">
        <f>F10/F7</f>
        <v>0.1586025955457987</v>
      </c>
      <c r="I10" s="186">
        <f t="shared" si="0"/>
        <v>0.44417149483808349</v>
      </c>
      <c r="K10" s="19">
        <v>2463.9990000000003</v>
      </c>
      <c r="L10" s="140">
        <v>3437.3159999999993</v>
      </c>
      <c r="M10" s="247">
        <f>K10/K7</f>
        <v>3.6258563808299699E-2</v>
      </c>
      <c r="N10" s="215">
        <f>L10/L7</f>
        <v>5.1247964042354655E-2</v>
      </c>
      <c r="O10" s="209">
        <f t="shared" si="1"/>
        <v>0.39501517654836671</v>
      </c>
      <c r="Q10" s="189">
        <f t="shared" si="2"/>
        <v>0.69710100358254623</v>
      </c>
      <c r="R10" s="190">
        <f t="shared" si="3"/>
        <v>0.67337326838304579</v>
      </c>
      <c r="S10" s="182">
        <f t="shared" si="4"/>
        <v>-3.4037729220814064E-2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490875.18000000081</v>
      </c>
      <c r="F11" s="145">
        <v>491883.44000000018</v>
      </c>
      <c r="G11" s="243">
        <f>E11/E15</f>
        <v>0.59826202249674076</v>
      </c>
      <c r="H11" s="244">
        <f>F11/F15</f>
        <v>0.60447747694428844</v>
      </c>
      <c r="I11" s="164">
        <f t="shared" si="0"/>
        <v>2.0540048490521917E-3</v>
      </c>
      <c r="J11" s="1"/>
      <c r="K11" s="17">
        <v>113385.83299999987</v>
      </c>
      <c r="L11" s="145">
        <v>118116.20800000004</v>
      </c>
      <c r="M11" s="243">
        <f>K11/K15</f>
        <v>0.62525906757537564</v>
      </c>
      <c r="N11" s="244">
        <f>L11/L15</f>
        <v>0.63781626816656889</v>
      </c>
      <c r="O11" s="164">
        <f t="shared" si="1"/>
        <v>4.1719277222227402E-2</v>
      </c>
      <c r="Q11" s="191">
        <f t="shared" si="2"/>
        <v>2.309870973716774</v>
      </c>
      <c r="R11" s="192">
        <f t="shared" si="3"/>
        <v>2.4013048294530916</v>
      </c>
      <c r="S11" s="57">
        <f t="shared" si="4"/>
        <v>3.9583966713600899E-2</v>
      </c>
    </row>
    <row r="12" spans="1:19" s="3" customFormat="1" ht="24" customHeight="1" x14ac:dyDescent="0.25">
      <c r="A12" s="46"/>
      <c r="B12" s="3" t="s">
        <v>33</v>
      </c>
      <c r="E12" s="31">
        <v>355852.60000000079</v>
      </c>
      <c r="F12" s="141">
        <v>360397.33000000019</v>
      </c>
      <c r="G12" s="247">
        <f>E12/E11</f>
        <v>0.72493500282495482</v>
      </c>
      <c r="H12" s="215">
        <f>F12/F11</f>
        <v>0.7326884800187623</v>
      </c>
      <c r="I12" s="206">
        <f t="shared" si="0"/>
        <v>1.2771383432352016E-2</v>
      </c>
      <c r="K12" s="31">
        <v>99975.926999999865</v>
      </c>
      <c r="L12" s="141">
        <v>103679.04900000004</v>
      </c>
      <c r="M12" s="247">
        <f>K12/K11</f>
        <v>0.88173208552429982</v>
      </c>
      <c r="N12" s="215">
        <f>L12/L11</f>
        <v>0.87777156713327609</v>
      </c>
      <c r="O12" s="206">
        <f t="shared" si="1"/>
        <v>3.7040136672102902E-2</v>
      </c>
      <c r="Q12" s="189">
        <f t="shared" si="2"/>
        <v>2.8094758054317897</v>
      </c>
      <c r="R12" s="190">
        <f t="shared" si="3"/>
        <v>2.8767984768366621</v>
      </c>
      <c r="S12" s="182">
        <f t="shared" si="4"/>
        <v>2.3962716203041162E-2</v>
      </c>
    </row>
    <row r="13" spans="1:19" ht="24" customHeight="1" x14ac:dyDescent="0.25">
      <c r="A13" s="8"/>
      <c r="B13" s="3" t="s">
        <v>37</v>
      </c>
      <c r="D13" s="3"/>
      <c r="E13" s="19">
        <v>50953.419999999976</v>
      </c>
      <c r="F13" s="140">
        <v>46108.119999999981</v>
      </c>
      <c r="G13" s="247">
        <f>E13/E11</f>
        <v>0.10380117405813814</v>
      </c>
      <c r="H13" s="215">
        <f>F13/F11</f>
        <v>9.3737898555804125E-2</v>
      </c>
      <c r="I13" s="182">
        <f t="shared" si="0"/>
        <v>-9.5092733716402117E-2</v>
      </c>
      <c r="K13" s="19">
        <v>5774.3600000000042</v>
      </c>
      <c r="L13" s="140">
        <v>5475.8609999999999</v>
      </c>
      <c r="M13" s="247">
        <f>K13/K11</f>
        <v>5.092664442479345E-2</v>
      </c>
      <c r="N13" s="215">
        <f>L13/L11</f>
        <v>4.6359945791690144E-2</v>
      </c>
      <c r="O13" s="182">
        <f t="shared" si="1"/>
        <v>-5.1693867372315572E-2</v>
      </c>
      <c r="Q13" s="189">
        <f t="shared" si="2"/>
        <v>1.1332624973946805</v>
      </c>
      <c r="R13" s="190">
        <f t="shared" si="3"/>
        <v>1.1876131579426794</v>
      </c>
      <c r="S13" s="182">
        <f t="shared" si="4"/>
        <v>4.7959462766083399E-2</v>
      </c>
    </row>
    <row r="14" spans="1:19" ht="24" customHeight="1" thickBot="1" x14ac:dyDescent="0.3">
      <c r="A14" s="8"/>
      <c r="B14" t="s">
        <v>36</v>
      </c>
      <c r="E14" s="19">
        <v>84069.160000000018</v>
      </c>
      <c r="F14" s="140">
        <v>85377.989999999976</v>
      </c>
      <c r="G14" s="247">
        <f>E14/E11</f>
        <v>0.17126382311690699</v>
      </c>
      <c r="H14" s="215">
        <f>F14/F11</f>
        <v>0.17357362142543353</v>
      </c>
      <c r="I14" s="186">
        <f t="shared" si="0"/>
        <v>1.5568491465835483E-2</v>
      </c>
      <c r="K14" s="19">
        <v>7635.5459999999948</v>
      </c>
      <c r="L14" s="140">
        <v>8961.2980000000025</v>
      </c>
      <c r="M14" s="247">
        <f>K14/K11</f>
        <v>6.7341270050906663E-2</v>
      </c>
      <c r="N14" s="215">
        <f>L14/L11</f>
        <v>7.5868487075033755E-2</v>
      </c>
      <c r="O14" s="209">
        <f t="shared" si="1"/>
        <v>0.17362897165441851</v>
      </c>
      <c r="Q14" s="189">
        <f t="shared" si="2"/>
        <v>0.90824578240106035</v>
      </c>
      <c r="R14" s="190">
        <f t="shared" si="3"/>
        <v>1.0496028308935366</v>
      </c>
      <c r="S14" s="182">
        <f t="shared" si="4"/>
        <v>0.15563744003168539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820501.99000000046</v>
      </c>
      <c r="F15" s="145">
        <v>813733.27999999991</v>
      </c>
      <c r="G15" s="243">
        <f>G7+G11</f>
        <v>1</v>
      </c>
      <c r="H15" s="244">
        <f>H7+H11</f>
        <v>1</v>
      </c>
      <c r="I15" s="164">
        <f t="shared" si="0"/>
        <v>-8.2494742029821776E-3</v>
      </c>
      <c r="J15" s="1"/>
      <c r="K15" s="17">
        <v>181342.16499999992</v>
      </c>
      <c r="L15" s="145">
        <v>185188.45300000001</v>
      </c>
      <c r="M15" s="243">
        <f>M7+M11</f>
        <v>1</v>
      </c>
      <c r="N15" s="244">
        <f>N7+N11</f>
        <v>1</v>
      </c>
      <c r="O15" s="164">
        <f t="shared" si="1"/>
        <v>2.1210114040494055E-2</v>
      </c>
      <c r="Q15" s="191">
        <f t="shared" si="2"/>
        <v>2.2101368090527096</v>
      </c>
      <c r="R15" s="192">
        <f t="shared" si="3"/>
        <v>2.2757881181902748</v>
      </c>
      <c r="S15" s="57">
        <f t="shared" si="4"/>
        <v>2.9704635870801202E-2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574899.26000000047</v>
      </c>
      <c r="F16" s="181">
        <f t="shared" ref="F16:F17" si="5">F8+F12</f>
        <v>570759.94000000006</v>
      </c>
      <c r="G16" s="245">
        <f>E16/E15</f>
        <v>0.70066772171996827</v>
      </c>
      <c r="H16" s="246">
        <f>F16/F15</f>
        <v>0.70140911528160688</v>
      </c>
      <c r="I16" s="207">
        <f t="shared" si="0"/>
        <v>-7.2000788451187271E-3</v>
      </c>
      <c r="J16" s="3"/>
      <c r="K16" s="180">
        <f t="shared" ref="K16:L18" si="6">K8+K12</f>
        <v>155141.09999999992</v>
      </c>
      <c r="L16" s="181">
        <f t="shared" si="6"/>
        <v>158630.72499999998</v>
      </c>
      <c r="M16" s="250">
        <f>K16/K15</f>
        <v>0.85551586968204552</v>
      </c>
      <c r="N16" s="246">
        <f>L16/L15</f>
        <v>0.85659079942743499</v>
      </c>
      <c r="O16" s="207">
        <f t="shared" si="1"/>
        <v>2.2493233578981069E-2</v>
      </c>
      <c r="P16" s="3"/>
      <c r="Q16" s="189">
        <f t="shared" si="2"/>
        <v>2.6985788779759394</v>
      </c>
      <c r="R16" s="190">
        <f t="shared" si="3"/>
        <v>2.7792897483309704</v>
      </c>
      <c r="S16" s="182">
        <f t="shared" si="4"/>
        <v>2.9908657113468528E-2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126187.19999999998</v>
      </c>
      <c r="F17" s="140">
        <f t="shared" si="5"/>
        <v>106549.12999999998</v>
      </c>
      <c r="G17" s="248">
        <f>E17/E15</f>
        <v>0.15379268001531587</v>
      </c>
      <c r="H17" s="215">
        <f>F17/F15</f>
        <v>0.13093864122160517</v>
      </c>
      <c r="I17" s="182">
        <f t="shared" si="0"/>
        <v>-0.15562648192526665</v>
      </c>
      <c r="K17" s="19">
        <f t="shared" si="6"/>
        <v>16101.520000000004</v>
      </c>
      <c r="L17" s="140">
        <f t="shared" si="6"/>
        <v>14159.114000000009</v>
      </c>
      <c r="M17" s="247">
        <f>K17/K15</f>
        <v>8.8790822586683082E-2</v>
      </c>
      <c r="N17" s="215">
        <f>L17/L15</f>
        <v>7.6457866409197814E-2</v>
      </c>
      <c r="O17" s="182">
        <f t="shared" si="1"/>
        <v>-0.12063494626594227</v>
      </c>
      <c r="Q17" s="189">
        <f t="shared" si="2"/>
        <v>1.276002637351491</v>
      </c>
      <c r="R17" s="190">
        <f t="shared" si="3"/>
        <v>1.3288812400439132</v>
      </c>
      <c r="S17" s="182">
        <f t="shared" si="4"/>
        <v>4.1440825547334741E-2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119415.53000000003</v>
      </c>
      <c r="F18" s="142">
        <f>F10+F14</f>
        <v>136424.20999999996</v>
      </c>
      <c r="G18" s="249">
        <f>E18/E15</f>
        <v>0.14553959826471594</v>
      </c>
      <c r="H18" s="221">
        <f>F18/F15</f>
        <v>0.16765224349678801</v>
      </c>
      <c r="I18" s="208">
        <f t="shared" si="0"/>
        <v>0.14243273048321212</v>
      </c>
      <c r="K18" s="21">
        <f t="shared" si="6"/>
        <v>10099.544999999995</v>
      </c>
      <c r="L18" s="142">
        <f t="shared" si="6"/>
        <v>12398.614000000001</v>
      </c>
      <c r="M18" s="249">
        <f>K18/K15</f>
        <v>5.569330773127143E-2</v>
      </c>
      <c r="N18" s="221">
        <f>L18/L15</f>
        <v>6.6951334163367085E-2</v>
      </c>
      <c r="O18" s="208">
        <f t="shared" si="1"/>
        <v>0.22764084916696822</v>
      </c>
      <c r="Q18" s="193">
        <f t="shared" si="2"/>
        <v>0.8457480362897517</v>
      </c>
      <c r="R18" s="194">
        <f t="shared" si="3"/>
        <v>0.90882798588315117</v>
      </c>
      <c r="S18" s="186">
        <f t="shared" si="4"/>
        <v>7.4584801721949714E-2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3" id="{F3E484C1-802D-4598-839B-71A17A749F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4" id="{79E16714-05A7-47AD-8277-E178561D37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" id="{6585B2EE-F035-4D35-881D-9C1617E684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lha9">
    <pageSetUpPr fitToPage="1"/>
  </sheetPr>
  <dimension ref="A1:P96"/>
  <sheetViews>
    <sheetView showGridLines="0" topLeftCell="A50" workbookViewId="0">
      <selection activeCell="H96" sqref="H96:I96"/>
    </sheetView>
  </sheetViews>
  <sheetFormatPr defaultRowHeight="15" x14ac:dyDescent="0.25"/>
  <cols>
    <col min="1" max="1" width="32.85546875" customWidth="1"/>
    <col min="2" max="2" width="9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133</v>
      </c>
    </row>
    <row r="3" spans="1:16" ht="8.25" customHeight="1" thickBot="1" x14ac:dyDescent="0.3"/>
    <row r="4" spans="1:16" x14ac:dyDescent="0.25">
      <c r="A4" s="355" t="s">
        <v>3</v>
      </c>
      <c r="B4" s="349" t="s">
        <v>1</v>
      </c>
      <c r="C4" s="342"/>
      <c r="D4" s="349" t="s">
        <v>104</v>
      </c>
      <c r="E4" s="342"/>
      <c r="F4" s="130" t="s">
        <v>0</v>
      </c>
      <c r="H4" s="358" t="s">
        <v>19</v>
      </c>
      <c r="I4" s="359"/>
      <c r="J4" s="349" t="s">
        <v>104</v>
      </c>
      <c r="K4" s="347"/>
      <c r="L4" s="130" t="s">
        <v>0</v>
      </c>
      <c r="N4" s="341" t="s">
        <v>22</v>
      </c>
      <c r="O4" s="342"/>
      <c r="P4" s="130" t="s">
        <v>0</v>
      </c>
    </row>
    <row r="5" spans="1:16" x14ac:dyDescent="0.25">
      <c r="A5" s="356"/>
      <c r="B5" s="350" t="s">
        <v>154</v>
      </c>
      <c r="C5" s="344"/>
      <c r="D5" s="350" t="str">
        <f>B5</f>
        <v>jan-abr</v>
      </c>
      <c r="E5" s="344"/>
      <c r="F5" s="131" t="s">
        <v>151</v>
      </c>
      <c r="H5" s="339" t="str">
        <f>B5</f>
        <v>jan-abr</v>
      </c>
      <c r="I5" s="344"/>
      <c r="J5" s="350" t="str">
        <f>B5</f>
        <v>jan-abr</v>
      </c>
      <c r="K5" s="340"/>
      <c r="L5" s="131" t="str">
        <f>F5</f>
        <v>2023/2022</v>
      </c>
      <c r="N5" s="339" t="str">
        <f>B5</f>
        <v>jan-abr</v>
      </c>
      <c r="O5" s="340"/>
      <c r="P5" s="131" t="str">
        <f>F5</f>
        <v>2023/2022</v>
      </c>
    </row>
    <row r="6" spans="1:16" ht="19.5" customHeight="1" thickBot="1" x14ac:dyDescent="0.3">
      <c r="A6" s="357"/>
      <c r="B6" s="99">
        <v>2022</v>
      </c>
      <c r="C6" s="134"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161</v>
      </c>
      <c r="B7" s="39">
        <v>71301.73</v>
      </c>
      <c r="C7" s="147">
        <v>64136.299999999996</v>
      </c>
      <c r="D7" s="247">
        <f>B7/$B$33</f>
        <v>8.6900130492066199E-2</v>
      </c>
      <c r="E7" s="246">
        <f>C7/$C$33</f>
        <v>7.8817349095025302E-2</v>
      </c>
      <c r="F7" s="52">
        <f>(C7-B7)/B7</f>
        <v>-0.10049447608073465</v>
      </c>
      <c r="H7" s="39">
        <v>20606.895</v>
      </c>
      <c r="I7" s="147">
        <v>20367.278000000009</v>
      </c>
      <c r="J7" s="247">
        <f>H7/$H$33</f>
        <v>0.11363543056850561</v>
      </c>
      <c r="K7" s="246">
        <f>I7/$I$33</f>
        <v>0.10998136044691732</v>
      </c>
      <c r="L7" s="52">
        <f>(I7-H7)/H7</f>
        <v>-1.162800121027409E-2</v>
      </c>
      <c r="N7" s="27">
        <f t="shared" ref="N7:N33" si="0">(H7/B7)*10</f>
        <v>2.8900974772982368</v>
      </c>
      <c r="O7" s="151">
        <f t="shared" ref="O7:O33" si="1">(I7/C7)*10</f>
        <v>3.1756241005483647</v>
      </c>
      <c r="P7" s="61">
        <f>(O7-N7)/N7</f>
        <v>9.8794807266171542E-2</v>
      </c>
    </row>
    <row r="8" spans="1:16" ht="20.100000000000001" customHeight="1" x14ac:dyDescent="0.25">
      <c r="A8" s="8" t="s">
        <v>162</v>
      </c>
      <c r="B8" s="19">
        <v>60746.429999999978</v>
      </c>
      <c r="C8" s="140">
        <v>67728.869999999981</v>
      </c>
      <c r="D8" s="247">
        <f t="shared" ref="D8:D32" si="2">B8/$B$33</f>
        <v>7.4035688810456121E-2</v>
      </c>
      <c r="E8" s="215">
        <f t="shared" ref="E8:E32" si="3">C8/$C$33</f>
        <v>8.3232272373080216E-2</v>
      </c>
      <c r="F8" s="52">
        <f t="shared" ref="F8:F33" si="4">(C8-B8)/B8</f>
        <v>0.11494403868671796</v>
      </c>
      <c r="H8" s="19">
        <v>17278.940999999999</v>
      </c>
      <c r="I8" s="140">
        <v>20046.037</v>
      </c>
      <c r="J8" s="247">
        <f t="shared" ref="J8:J32" si="5">H8/$H$33</f>
        <v>9.5283636875075309E-2</v>
      </c>
      <c r="K8" s="215">
        <f t="shared" ref="K8:K32" si="6">I8/$I$33</f>
        <v>0.10824668965726497</v>
      </c>
      <c r="L8" s="52">
        <f t="shared" ref="L8:L33" si="7">(I8-H8)/H8</f>
        <v>0.16014268467031639</v>
      </c>
      <c r="N8" s="27">
        <f t="shared" si="0"/>
        <v>2.8444372780425131</v>
      </c>
      <c r="O8" s="152">
        <f t="shared" si="1"/>
        <v>2.9597477412512574</v>
      </c>
      <c r="P8" s="52">
        <f t="shared" ref="P8:P71" si="8">(O8-N8)/N8</f>
        <v>4.0538936857169409E-2</v>
      </c>
    </row>
    <row r="9" spans="1:16" ht="20.100000000000001" customHeight="1" x14ac:dyDescent="0.25">
      <c r="A9" s="8" t="s">
        <v>167</v>
      </c>
      <c r="B9" s="19">
        <v>100090.45999999996</v>
      </c>
      <c r="C9" s="140">
        <v>107083.62</v>
      </c>
      <c r="D9" s="247">
        <f t="shared" si="2"/>
        <v>0.1219868583134088</v>
      </c>
      <c r="E9" s="215">
        <f t="shared" si="3"/>
        <v>0.13159547806622821</v>
      </c>
      <c r="F9" s="52">
        <f t="shared" si="4"/>
        <v>6.9868397048030703E-2</v>
      </c>
      <c r="H9" s="19">
        <v>11872.628000000002</v>
      </c>
      <c r="I9" s="140">
        <v>14759.436999999996</v>
      </c>
      <c r="J9" s="247">
        <f t="shared" si="5"/>
        <v>6.5470862774799216E-2</v>
      </c>
      <c r="K9" s="215">
        <f t="shared" si="6"/>
        <v>7.969955340574067E-2</v>
      </c>
      <c r="L9" s="52">
        <f t="shared" si="7"/>
        <v>0.24314827349092327</v>
      </c>
      <c r="N9" s="27">
        <f t="shared" si="0"/>
        <v>1.1861897727315878</v>
      </c>
      <c r="O9" s="152">
        <f t="shared" si="1"/>
        <v>1.3783094930858701</v>
      </c>
      <c r="P9" s="52">
        <f t="shared" si="8"/>
        <v>0.16196373023168478</v>
      </c>
    </row>
    <row r="10" spans="1:16" ht="20.100000000000001" customHeight="1" x14ac:dyDescent="0.25">
      <c r="A10" s="8" t="s">
        <v>163</v>
      </c>
      <c r="B10" s="19">
        <v>53144.500000000007</v>
      </c>
      <c r="C10" s="140">
        <v>47838.36</v>
      </c>
      <c r="D10" s="247">
        <f t="shared" si="2"/>
        <v>6.4770714328188289E-2</v>
      </c>
      <c r="E10" s="215">
        <f t="shared" si="3"/>
        <v>5.8788747094133814E-2</v>
      </c>
      <c r="F10" s="52">
        <f t="shared" si="4"/>
        <v>-9.984363386615748E-2</v>
      </c>
      <c r="H10" s="19">
        <v>13334.201999999997</v>
      </c>
      <c r="I10" s="140">
        <v>12979.152000000002</v>
      </c>
      <c r="J10" s="247">
        <f t="shared" si="5"/>
        <v>7.353062096727471E-2</v>
      </c>
      <c r="K10" s="215">
        <f t="shared" si="6"/>
        <v>7.0086184045179106E-2</v>
      </c>
      <c r="L10" s="52">
        <f t="shared" si="7"/>
        <v>-2.6627015249956143E-2</v>
      </c>
      <c r="N10" s="27">
        <f t="shared" si="0"/>
        <v>2.5090464676495206</v>
      </c>
      <c r="O10" s="152">
        <f t="shared" si="1"/>
        <v>2.7131264533315944</v>
      </c>
      <c r="P10" s="52">
        <f t="shared" si="8"/>
        <v>8.133766684411245E-2</v>
      </c>
    </row>
    <row r="11" spans="1:16" ht="20.100000000000001" customHeight="1" x14ac:dyDescent="0.25">
      <c r="A11" s="8" t="s">
        <v>166</v>
      </c>
      <c r="B11" s="19">
        <v>42096.920000000006</v>
      </c>
      <c r="C11" s="140">
        <v>35315.94000000001</v>
      </c>
      <c r="D11" s="247">
        <f t="shared" si="2"/>
        <v>5.1306298477106688E-2</v>
      </c>
      <c r="E11" s="215">
        <f t="shared" si="3"/>
        <v>4.339989633949836E-2</v>
      </c>
      <c r="F11" s="52">
        <f t="shared" si="4"/>
        <v>-0.16108019304025081</v>
      </c>
      <c r="H11" s="19">
        <v>14245.268999999998</v>
      </c>
      <c r="I11" s="140">
        <v>12340.906999999999</v>
      </c>
      <c r="J11" s="247">
        <f t="shared" si="5"/>
        <v>7.8554642821210344E-2</v>
      </c>
      <c r="K11" s="215">
        <f t="shared" si="6"/>
        <v>6.6639721862140067E-2</v>
      </c>
      <c r="L11" s="52">
        <f t="shared" si="7"/>
        <v>-0.13368382162527079</v>
      </c>
      <c r="N11" s="27">
        <f t="shared" si="0"/>
        <v>3.3839219116267882</v>
      </c>
      <c r="O11" s="152">
        <f t="shared" si="1"/>
        <v>3.4944297107764926</v>
      </c>
      <c r="P11" s="52">
        <f t="shared" si="8"/>
        <v>3.265672259457629E-2</v>
      </c>
    </row>
    <row r="12" spans="1:16" ht="20.100000000000001" customHeight="1" x14ac:dyDescent="0.25">
      <c r="A12" s="8" t="s">
        <v>168</v>
      </c>
      <c r="B12" s="19">
        <v>31836.380000000008</v>
      </c>
      <c r="C12" s="140">
        <v>30563.450000000012</v>
      </c>
      <c r="D12" s="247">
        <f t="shared" si="2"/>
        <v>3.8801100287398457E-2</v>
      </c>
      <c r="E12" s="215">
        <f t="shared" si="3"/>
        <v>3.7559542851682309E-2</v>
      </c>
      <c r="F12" s="52">
        <f t="shared" si="4"/>
        <v>-3.9983503149541383E-2</v>
      </c>
      <c r="H12" s="19">
        <v>10773.726000000004</v>
      </c>
      <c r="I12" s="140">
        <v>10618.324000000001</v>
      </c>
      <c r="J12" s="247">
        <f t="shared" si="5"/>
        <v>5.9411036589311697E-2</v>
      </c>
      <c r="K12" s="215">
        <f t="shared" si="6"/>
        <v>5.7337937803281933E-2</v>
      </c>
      <c r="L12" s="52">
        <f t="shared" si="7"/>
        <v>-1.4424164861813232E-2</v>
      </c>
      <c r="N12" s="27">
        <f t="shared" si="0"/>
        <v>3.3840926638016011</v>
      </c>
      <c r="O12" s="152">
        <f t="shared" si="1"/>
        <v>3.4741902501190136</v>
      </c>
      <c r="P12" s="52">
        <f t="shared" si="8"/>
        <v>2.6623853206253288E-2</v>
      </c>
    </row>
    <row r="13" spans="1:16" ht="20.100000000000001" customHeight="1" x14ac:dyDescent="0.25">
      <c r="A13" s="8" t="s">
        <v>164</v>
      </c>
      <c r="B13" s="19">
        <v>54762.71</v>
      </c>
      <c r="C13" s="140">
        <v>50180.969999999979</v>
      </c>
      <c r="D13" s="247">
        <f t="shared" si="2"/>
        <v>6.6742933798368972E-2</v>
      </c>
      <c r="E13" s="215">
        <f t="shared" si="3"/>
        <v>6.1667589655421191E-2</v>
      </c>
      <c r="F13" s="52">
        <f t="shared" si="4"/>
        <v>-8.3665326277680918E-2</v>
      </c>
      <c r="H13" s="19">
        <v>10550.992999999999</v>
      </c>
      <c r="I13" s="140">
        <v>10353.859999999999</v>
      </c>
      <c r="J13" s="247">
        <f t="shared" si="5"/>
        <v>5.8182789424621642E-2</v>
      </c>
      <c r="K13" s="215">
        <f t="shared" si="6"/>
        <v>5.5909857403474275E-2</v>
      </c>
      <c r="L13" s="52">
        <f t="shared" si="7"/>
        <v>-1.8683833834407797E-2</v>
      </c>
      <c r="N13" s="27">
        <f t="shared" si="0"/>
        <v>1.9266747390697061</v>
      </c>
      <c r="O13" s="152">
        <f t="shared" si="1"/>
        <v>2.0633040772229001</v>
      </c>
      <c r="P13" s="52">
        <f t="shared" si="8"/>
        <v>7.0914584274440334E-2</v>
      </c>
    </row>
    <row r="14" spans="1:16" ht="20.100000000000001" customHeight="1" x14ac:dyDescent="0.25">
      <c r="A14" s="8" t="s">
        <v>170</v>
      </c>
      <c r="B14" s="19">
        <v>42188.920000000013</v>
      </c>
      <c r="C14" s="140">
        <v>45900.27</v>
      </c>
      <c r="D14" s="247">
        <f t="shared" si="2"/>
        <v>5.141842495714119E-2</v>
      </c>
      <c r="E14" s="215">
        <f t="shared" si="3"/>
        <v>5.6407020737802412E-2</v>
      </c>
      <c r="F14" s="52">
        <f t="shared" si="4"/>
        <v>8.7969779743116983E-2</v>
      </c>
      <c r="H14" s="19">
        <v>9343.6810000000005</v>
      </c>
      <c r="I14" s="140">
        <v>10112.589</v>
      </c>
      <c r="J14" s="247">
        <f t="shared" si="5"/>
        <v>5.1525143090687134E-2</v>
      </c>
      <c r="K14" s="215">
        <f t="shared" si="6"/>
        <v>5.4607016993656721E-2</v>
      </c>
      <c r="L14" s="52">
        <f t="shared" si="7"/>
        <v>8.2291764883668378E-2</v>
      </c>
      <c r="N14" s="27">
        <f t="shared" si="0"/>
        <v>2.2147239132928735</v>
      </c>
      <c r="O14" s="152">
        <f t="shared" si="1"/>
        <v>2.2031654715756579</v>
      </c>
      <c r="P14" s="52">
        <f t="shared" si="8"/>
        <v>-5.2189086178378074E-3</v>
      </c>
    </row>
    <row r="15" spans="1:16" ht="20.100000000000001" customHeight="1" x14ac:dyDescent="0.25">
      <c r="A15" s="8" t="s">
        <v>160</v>
      </c>
      <c r="B15" s="19">
        <v>69338.909999999989</v>
      </c>
      <c r="C15" s="140">
        <v>51123.000000000036</v>
      </c>
      <c r="D15" s="247">
        <f t="shared" si="2"/>
        <v>8.4507912040530195E-2</v>
      </c>
      <c r="E15" s="215">
        <f t="shared" si="3"/>
        <v>6.2825253994773345E-2</v>
      </c>
      <c r="F15" s="52">
        <f t="shared" si="4"/>
        <v>-0.26270834081470212</v>
      </c>
      <c r="H15" s="19">
        <v>11277.573999999995</v>
      </c>
      <c r="I15" s="140">
        <v>9315.4210000000039</v>
      </c>
      <c r="J15" s="247">
        <f t="shared" si="5"/>
        <v>6.2189474797546336E-2</v>
      </c>
      <c r="K15" s="215">
        <f t="shared" si="6"/>
        <v>5.0302385754040523E-2</v>
      </c>
      <c r="L15" s="52">
        <f t="shared" si="7"/>
        <v>-0.17398715362009526</v>
      </c>
      <c r="N15" s="27">
        <f t="shared" si="0"/>
        <v>1.6264423539395121</v>
      </c>
      <c r="O15" s="152">
        <f t="shared" si="1"/>
        <v>1.8221585196486898</v>
      </c>
      <c r="P15" s="52">
        <f t="shared" si="8"/>
        <v>0.12033390869041305</v>
      </c>
    </row>
    <row r="16" spans="1:16" ht="20.100000000000001" customHeight="1" x14ac:dyDescent="0.25">
      <c r="A16" s="8" t="s">
        <v>171</v>
      </c>
      <c r="B16" s="19">
        <v>35918.490000000005</v>
      </c>
      <c r="C16" s="140">
        <v>32699.560000000012</v>
      </c>
      <c r="D16" s="247">
        <f t="shared" si="2"/>
        <v>4.3776237520155199E-2</v>
      </c>
      <c r="E16" s="215">
        <f t="shared" si="3"/>
        <v>4.0184616757962754E-2</v>
      </c>
      <c r="F16" s="52">
        <f t="shared" si="4"/>
        <v>-8.9617631476155951E-2</v>
      </c>
      <c r="H16" s="19">
        <v>8174.7190000000001</v>
      </c>
      <c r="I16" s="140">
        <v>7776.033999999996</v>
      </c>
      <c r="J16" s="247">
        <f t="shared" si="5"/>
        <v>4.5078975427474334E-2</v>
      </c>
      <c r="K16" s="215">
        <f t="shared" si="6"/>
        <v>4.1989842638838801E-2</v>
      </c>
      <c r="L16" s="52">
        <f t="shared" si="7"/>
        <v>-4.8770483731612552E-2</v>
      </c>
      <c r="N16" s="27">
        <f t="shared" si="0"/>
        <v>2.2759083135176335</v>
      </c>
      <c r="O16" s="152">
        <f t="shared" si="1"/>
        <v>2.3780240468067442</v>
      </c>
      <c r="P16" s="52">
        <f t="shared" si="8"/>
        <v>4.4868122622778735E-2</v>
      </c>
    </row>
    <row r="17" spans="1:16" ht="20.100000000000001" customHeight="1" x14ac:dyDescent="0.25">
      <c r="A17" s="8" t="s">
        <v>165</v>
      </c>
      <c r="B17" s="19">
        <v>16430.070000000007</v>
      </c>
      <c r="C17" s="140">
        <v>35524.209999999992</v>
      </c>
      <c r="D17" s="247">
        <f t="shared" si="2"/>
        <v>2.0024412128482477E-2</v>
      </c>
      <c r="E17" s="215">
        <f t="shared" si="3"/>
        <v>4.3655840154405351E-2</v>
      </c>
      <c r="F17" s="52">
        <f t="shared" si="4"/>
        <v>1.1621459920742867</v>
      </c>
      <c r="H17" s="19">
        <v>3555.7219999999998</v>
      </c>
      <c r="I17" s="140">
        <v>5527.9369999999981</v>
      </c>
      <c r="J17" s="247">
        <f t="shared" si="5"/>
        <v>1.9607806049960846E-2</v>
      </c>
      <c r="K17" s="215">
        <f t="shared" si="6"/>
        <v>2.9850333055052834E-2</v>
      </c>
      <c r="L17" s="52">
        <f t="shared" si="7"/>
        <v>0.55465950375198014</v>
      </c>
      <c r="N17" s="27">
        <f t="shared" si="0"/>
        <v>2.1641551131553296</v>
      </c>
      <c r="O17" s="152">
        <f t="shared" si="1"/>
        <v>1.5561041329279381</v>
      </c>
      <c r="P17" s="52">
        <f t="shared" si="8"/>
        <v>-0.28096460208938329</v>
      </c>
    </row>
    <row r="18" spans="1:16" ht="20.100000000000001" customHeight="1" x14ac:dyDescent="0.25">
      <c r="A18" s="8" t="s">
        <v>172</v>
      </c>
      <c r="B18" s="19">
        <v>27685.079999999991</v>
      </c>
      <c r="C18" s="140">
        <v>30679.69</v>
      </c>
      <c r="D18" s="247">
        <f t="shared" si="2"/>
        <v>3.3741636629059234E-2</v>
      </c>
      <c r="E18" s="215">
        <f t="shared" si="3"/>
        <v>3.7702390640825194E-2</v>
      </c>
      <c r="F18" s="52">
        <f t="shared" si="4"/>
        <v>0.10816692601213393</v>
      </c>
      <c r="H18" s="19">
        <v>4566.3680000000004</v>
      </c>
      <c r="I18" s="140">
        <v>4734.8729999999987</v>
      </c>
      <c r="J18" s="247">
        <f t="shared" si="5"/>
        <v>2.5180950056485747E-2</v>
      </c>
      <c r="K18" s="215">
        <f t="shared" si="6"/>
        <v>2.5567863024375491E-2</v>
      </c>
      <c r="L18" s="52">
        <f t="shared" si="7"/>
        <v>3.6901318509589741E-2</v>
      </c>
      <c r="N18" s="27">
        <f t="shared" si="0"/>
        <v>1.6493967147647766</v>
      </c>
      <c r="O18" s="152">
        <f t="shared" si="1"/>
        <v>1.5433249162556724</v>
      </c>
      <c r="P18" s="52">
        <f t="shared" si="8"/>
        <v>-6.4309451789002312E-2</v>
      </c>
    </row>
    <row r="19" spans="1:16" ht="20.100000000000001" customHeight="1" x14ac:dyDescent="0.25">
      <c r="A19" s="8" t="s">
        <v>175</v>
      </c>
      <c r="B19" s="19">
        <v>16830.129999999997</v>
      </c>
      <c r="C19" s="140">
        <v>16485.22</v>
      </c>
      <c r="D19" s="247">
        <f t="shared" si="2"/>
        <v>2.05119916893803E-2</v>
      </c>
      <c r="E19" s="215">
        <f t="shared" si="3"/>
        <v>2.0258751122972374E-2</v>
      </c>
      <c r="F19" s="52">
        <f t="shared" si="4"/>
        <v>-2.0493602842045561E-2</v>
      </c>
      <c r="H19" s="19">
        <v>3659.7330000000011</v>
      </c>
      <c r="I19" s="140">
        <v>3741.5959999999991</v>
      </c>
      <c r="J19" s="247">
        <f t="shared" si="5"/>
        <v>2.0181368188694555E-2</v>
      </c>
      <c r="K19" s="215">
        <f t="shared" si="6"/>
        <v>2.0204261871554156E-2</v>
      </c>
      <c r="L19" s="52">
        <f t="shared" si="7"/>
        <v>2.2368571696349974E-2</v>
      </c>
      <c r="N19" s="27">
        <f t="shared" si="0"/>
        <v>2.1745126151729082</v>
      </c>
      <c r="O19" s="152">
        <f t="shared" si="1"/>
        <v>2.2696670108133219</v>
      </c>
      <c r="P19" s="52">
        <f t="shared" si="8"/>
        <v>4.3758953144931487E-2</v>
      </c>
    </row>
    <row r="20" spans="1:16" ht="20.100000000000001" customHeight="1" x14ac:dyDescent="0.25">
      <c r="A20" s="8" t="s">
        <v>169</v>
      </c>
      <c r="B20" s="19">
        <v>19093.14</v>
      </c>
      <c r="C20" s="140">
        <v>11966.589999999998</v>
      </c>
      <c r="D20" s="247">
        <f t="shared" si="2"/>
        <v>2.3270071532672333E-2</v>
      </c>
      <c r="E20" s="215">
        <f t="shared" si="3"/>
        <v>1.4705789100821823E-2</v>
      </c>
      <c r="F20" s="52">
        <f t="shared" si="4"/>
        <v>-0.37325185904466218</v>
      </c>
      <c r="H20" s="19">
        <v>5060.8629999999985</v>
      </c>
      <c r="I20" s="140">
        <v>3365.3640000000009</v>
      </c>
      <c r="J20" s="247">
        <f t="shared" si="5"/>
        <v>2.7907811732588477E-2</v>
      </c>
      <c r="K20" s="215">
        <f t="shared" si="6"/>
        <v>1.8172644921873184E-2</v>
      </c>
      <c r="L20" s="52">
        <f t="shared" si="7"/>
        <v>-0.33502171467593533</v>
      </c>
      <c r="N20" s="27">
        <f t="shared" si="0"/>
        <v>2.6506184943911788</v>
      </c>
      <c r="O20" s="152">
        <f t="shared" si="1"/>
        <v>2.8122999116707441</v>
      </c>
      <c r="P20" s="52">
        <f t="shared" si="8"/>
        <v>6.099761909218171E-2</v>
      </c>
    </row>
    <row r="21" spans="1:16" ht="20.100000000000001" customHeight="1" x14ac:dyDescent="0.25">
      <c r="A21" s="8" t="s">
        <v>176</v>
      </c>
      <c r="B21" s="19">
        <v>13341.479999999996</v>
      </c>
      <c r="C21" s="140">
        <v>12847.409999999998</v>
      </c>
      <c r="D21" s="247">
        <f t="shared" si="2"/>
        <v>1.62601433788113E-2</v>
      </c>
      <c r="E21" s="215">
        <f t="shared" si="3"/>
        <v>1.5788232232556584E-2</v>
      </c>
      <c r="F21" s="52">
        <f t="shared" si="4"/>
        <v>-3.7032623067305731E-2</v>
      </c>
      <c r="H21" s="19">
        <v>3405.1629999999996</v>
      </c>
      <c r="I21" s="140">
        <v>3331.3879999999995</v>
      </c>
      <c r="J21" s="247">
        <f t="shared" si="5"/>
        <v>1.8777557883462997E-2</v>
      </c>
      <c r="K21" s="215">
        <f t="shared" si="6"/>
        <v>1.7989177759371418E-2</v>
      </c>
      <c r="L21" s="52">
        <f t="shared" si="7"/>
        <v>-2.1665629516120111E-2</v>
      </c>
      <c r="N21" s="27">
        <f t="shared" si="0"/>
        <v>2.5523127868872124</v>
      </c>
      <c r="O21" s="152">
        <f t="shared" si="1"/>
        <v>2.5930424887195165</v>
      </c>
      <c r="P21" s="52">
        <f t="shared" si="8"/>
        <v>1.5957958617594751E-2</v>
      </c>
    </row>
    <row r="22" spans="1:16" ht="20.100000000000001" customHeight="1" x14ac:dyDescent="0.25">
      <c r="A22" s="8" t="s">
        <v>174</v>
      </c>
      <c r="B22" s="19">
        <v>15565.990000000002</v>
      </c>
      <c r="C22" s="140">
        <v>13482.03</v>
      </c>
      <c r="D22" s="247">
        <f t="shared" si="2"/>
        <v>1.8971300727741076E-2</v>
      </c>
      <c r="E22" s="215">
        <f t="shared" si="3"/>
        <v>1.6568119224520342E-2</v>
      </c>
      <c r="F22" s="52">
        <f t="shared" si="4"/>
        <v>-0.13387905298667163</v>
      </c>
      <c r="H22" s="19">
        <v>3670.2610000000009</v>
      </c>
      <c r="I22" s="140">
        <v>3226.9090000000015</v>
      </c>
      <c r="J22" s="247">
        <f t="shared" si="5"/>
        <v>2.0239424184662177E-2</v>
      </c>
      <c r="K22" s="215">
        <f t="shared" si="6"/>
        <v>1.7425001114945333E-2</v>
      </c>
      <c r="L22" s="52">
        <f t="shared" si="7"/>
        <v>-0.12079576902024115</v>
      </c>
      <c r="N22" s="27">
        <f t="shared" si="0"/>
        <v>2.3578718732313204</v>
      </c>
      <c r="O22" s="152">
        <f t="shared" si="1"/>
        <v>2.3934889627155567</v>
      </c>
      <c r="P22" s="52">
        <f t="shared" si="8"/>
        <v>1.5105608531402172E-2</v>
      </c>
    </row>
    <row r="23" spans="1:16" ht="20.100000000000001" customHeight="1" x14ac:dyDescent="0.25">
      <c r="A23" s="8" t="s">
        <v>178</v>
      </c>
      <c r="B23" s="19">
        <v>4728.8799999999992</v>
      </c>
      <c r="C23" s="140">
        <v>12728.949999999997</v>
      </c>
      <c r="D23" s="247">
        <f t="shared" si="2"/>
        <v>5.7633985750601274E-3</v>
      </c>
      <c r="E23" s="215">
        <f t="shared" si="3"/>
        <v>1.564265627675937E-2</v>
      </c>
      <c r="F23" s="52">
        <f t="shared" si="4"/>
        <v>1.6917473059159884</v>
      </c>
      <c r="H23" s="19">
        <v>906.40600000000006</v>
      </c>
      <c r="I23" s="140">
        <v>2674.2139999999995</v>
      </c>
      <c r="J23" s="247">
        <f t="shared" si="5"/>
        <v>4.9983190616479049E-3</v>
      </c>
      <c r="K23" s="215">
        <f t="shared" si="6"/>
        <v>1.4440500780035132E-2</v>
      </c>
      <c r="L23" s="52">
        <f t="shared" si="7"/>
        <v>1.9503489606202953</v>
      </c>
      <c r="N23" s="27">
        <f t="shared" si="0"/>
        <v>1.9167456141834858</v>
      </c>
      <c r="O23" s="152">
        <f t="shared" si="1"/>
        <v>2.1008912753997775</v>
      </c>
      <c r="P23" s="52">
        <f t="shared" si="8"/>
        <v>9.6072039948157606E-2</v>
      </c>
    </row>
    <row r="24" spans="1:16" ht="20.100000000000001" customHeight="1" x14ac:dyDescent="0.25">
      <c r="A24" s="8" t="s">
        <v>180</v>
      </c>
      <c r="B24" s="19">
        <v>25045.099999999995</v>
      </c>
      <c r="C24" s="140">
        <v>31883.590000000011</v>
      </c>
      <c r="D24" s="247">
        <f t="shared" si="2"/>
        <v>3.0524118533825854E-2</v>
      </c>
      <c r="E24" s="215">
        <f t="shared" si="3"/>
        <v>3.9181868044035256E-2</v>
      </c>
      <c r="F24" s="52">
        <f t="shared" si="4"/>
        <v>0.27304702317020163</v>
      </c>
      <c r="H24" s="19">
        <v>1811.5310000000002</v>
      </c>
      <c r="I24" s="140">
        <v>2350.2669999999998</v>
      </c>
      <c r="J24" s="247">
        <f t="shared" si="5"/>
        <v>9.9895741291056005E-3</v>
      </c>
      <c r="K24" s="215">
        <f t="shared" si="6"/>
        <v>1.2691217848231604E-2</v>
      </c>
      <c r="L24" s="52">
        <f t="shared" si="7"/>
        <v>0.29739264743468347</v>
      </c>
      <c r="N24" s="27">
        <f t="shared" si="0"/>
        <v>0.72330755317407414</v>
      </c>
      <c r="O24" s="152">
        <f t="shared" si="1"/>
        <v>0.73714001465957846</v>
      </c>
      <c r="P24" s="52">
        <f t="shared" si="8"/>
        <v>1.912390023414472E-2</v>
      </c>
    </row>
    <row r="25" spans="1:16" ht="20.100000000000001" customHeight="1" x14ac:dyDescent="0.25">
      <c r="A25" s="8" t="s">
        <v>173</v>
      </c>
      <c r="B25" s="19">
        <v>6471.7099999999982</v>
      </c>
      <c r="C25" s="140">
        <v>9009.43</v>
      </c>
      <c r="D25" s="247">
        <f t="shared" si="2"/>
        <v>7.8875006750440645E-3</v>
      </c>
      <c r="E25" s="215">
        <f t="shared" si="3"/>
        <v>1.1071723648810327E-2</v>
      </c>
      <c r="F25" s="52">
        <f t="shared" si="4"/>
        <v>0.39212511067399541</v>
      </c>
      <c r="H25" s="19">
        <v>1665.1879999999994</v>
      </c>
      <c r="I25" s="140">
        <v>2131.2269999999999</v>
      </c>
      <c r="J25" s="247">
        <f t="shared" si="5"/>
        <v>9.1825748302938725E-3</v>
      </c>
      <c r="K25" s="215">
        <f t="shared" si="6"/>
        <v>1.1508422720070995E-2</v>
      </c>
      <c r="L25" s="52">
        <f t="shared" si="7"/>
        <v>0.27987170217416929</v>
      </c>
      <c r="N25" s="27">
        <f t="shared" si="0"/>
        <v>2.5730262944415001</v>
      </c>
      <c r="O25" s="152">
        <f t="shared" si="1"/>
        <v>2.3655514277817797</v>
      </c>
      <c r="P25" s="52">
        <f t="shared" si="8"/>
        <v>-8.0634569148371166E-2</v>
      </c>
    </row>
    <row r="26" spans="1:16" ht="20.100000000000001" customHeight="1" x14ac:dyDescent="0.25">
      <c r="A26" s="8" t="s">
        <v>179</v>
      </c>
      <c r="B26" s="19">
        <v>10006.170000000002</v>
      </c>
      <c r="C26" s="140">
        <v>5575.2100000000009</v>
      </c>
      <c r="D26" s="247">
        <f t="shared" si="2"/>
        <v>1.2195180660073721E-2</v>
      </c>
      <c r="E26" s="215">
        <f t="shared" si="3"/>
        <v>6.851397303057334E-3</v>
      </c>
      <c r="F26" s="52">
        <f t="shared" si="4"/>
        <v>-0.44282277834576067</v>
      </c>
      <c r="H26" s="19">
        <v>2589.8890000000006</v>
      </c>
      <c r="I26" s="140">
        <v>1981.0929999999998</v>
      </c>
      <c r="J26" s="247">
        <f t="shared" si="5"/>
        <v>1.4281780522472528E-2</v>
      </c>
      <c r="K26" s="215">
        <f t="shared" si="6"/>
        <v>1.069771342600934E-2</v>
      </c>
      <c r="L26" s="52">
        <f t="shared" si="7"/>
        <v>-0.23506644493258227</v>
      </c>
      <c r="N26" s="27">
        <f t="shared" si="0"/>
        <v>2.5882920238213023</v>
      </c>
      <c r="O26" s="152">
        <f t="shared" si="1"/>
        <v>3.5533961949415351</v>
      </c>
      <c r="P26" s="52">
        <f t="shared" si="8"/>
        <v>0.3728729842838106</v>
      </c>
    </row>
    <row r="27" spans="1:16" ht="20.100000000000001" customHeight="1" x14ac:dyDescent="0.25">
      <c r="A27" s="8" t="s">
        <v>183</v>
      </c>
      <c r="B27" s="19">
        <v>3244.83</v>
      </c>
      <c r="C27" s="140">
        <v>7087.45</v>
      </c>
      <c r="D27" s="247">
        <f t="shared" si="2"/>
        <v>3.9546887631558333E-3</v>
      </c>
      <c r="E27" s="215">
        <f t="shared" si="3"/>
        <v>8.7097949342811645E-3</v>
      </c>
      <c r="F27" s="52">
        <f t="shared" si="4"/>
        <v>1.184228449564384</v>
      </c>
      <c r="H27" s="19">
        <v>753.44899999999996</v>
      </c>
      <c r="I27" s="140">
        <v>1590.7590000000002</v>
      </c>
      <c r="J27" s="247">
        <f t="shared" si="5"/>
        <v>4.1548472744879798E-3</v>
      </c>
      <c r="K27" s="215">
        <f t="shared" si="6"/>
        <v>8.5899470200768956E-3</v>
      </c>
      <c r="L27" s="52">
        <f t="shared" si="7"/>
        <v>1.1113028220888213</v>
      </c>
      <c r="N27" s="27">
        <f t="shared" si="0"/>
        <v>2.3219983789597607</v>
      </c>
      <c r="O27" s="152">
        <f t="shared" si="1"/>
        <v>2.2444729768816716</v>
      </c>
      <c r="P27" s="52">
        <f t="shared" si="8"/>
        <v>-3.33873627047147E-2</v>
      </c>
    </row>
    <row r="28" spans="1:16" ht="20.100000000000001" customHeight="1" x14ac:dyDescent="0.25">
      <c r="A28" s="8" t="s">
        <v>182</v>
      </c>
      <c r="B28" s="19">
        <v>4724.7700000000023</v>
      </c>
      <c r="C28" s="140">
        <v>4528.7799999999988</v>
      </c>
      <c r="D28" s="247">
        <f t="shared" si="2"/>
        <v>5.7583894464411992E-3</v>
      </c>
      <c r="E28" s="215">
        <f t="shared" si="3"/>
        <v>5.5654353967186853E-3</v>
      </c>
      <c r="F28" s="52">
        <f t="shared" si="4"/>
        <v>-4.1481384279023807E-2</v>
      </c>
      <c r="H28" s="19">
        <v>1925.0280000000005</v>
      </c>
      <c r="I28" s="140">
        <v>1493.0329999999999</v>
      </c>
      <c r="J28" s="247">
        <f t="shared" si="5"/>
        <v>1.0615446220133081E-2</v>
      </c>
      <c r="K28" s="215">
        <f t="shared" si="6"/>
        <v>8.0622359321722934E-3</v>
      </c>
      <c r="L28" s="52">
        <f t="shared" si="7"/>
        <v>-0.22440972287156366</v>
      </c>
      <c r="N28" s="27">
        <f t="shared" si="0"/>
        <v>4.0743316605887685</v>
      </c>
      <c r="O28" s="152">
        <f t="shared" si="1"/>
        <v>3.2967664580748024</v>
      </c>
      <c r="P28" s="52">
        <f t="shared" si="8"/>
        <v>-0.19084484702985682</v>
      </c>
    </row>
    <row r="29" spans="1:16" ht="20.100000000000001" customHeight="1" x14ac:dyDescent="0.25">
      <c r="A29" s="8" t="s">
        <v>184</v>
      </c>
      <c r="B29" s="19">
        <v>3524.79</v>
      </c>
      <c r="C29" s="140">
        <v>5005.22</v>
      </c>
      <c r="D29" s="247">
        <f t="shared" si="2"/>
        <v>4.2958945169651571E-3</v>
      </c>
      <c r="E29" s="215">
        <f t="shared" si="3"/>
        <v>6.1509343700432133E-3</v>
      </c>
      <c r="F29" s="52">
        <f>(C29-B29)/B29</f>
        <v>0.42000516342817595</v>
      </c>
      <c r="H29" s="19">
        <v>1034.2330000000002</v>
      </c>
      <c r="I29" s="140">
        <v>1431.0720000000001</v>
      </c>
      <c r="J29" s="247">
        <f t="shared" si="5"/>
        <v>5.7032130392840495E-3</v>
      </c>
      <c r="K29" s="215">
        <f t="shared" si="6"/>
        <v>7.7276524362995787E-3</v>
      </c>
      <c r="L29" s="52">
        <f>(I29-H29)/H29</f>
        <v>0.38370367218992224</v>
      </c>
      <c r="N29" s="27">
        <f t="shared" si="0"/>
        <v>2.9341691278061961</v>
      </c>
      <c r="O29" s="152">
        <f t="shared" si="1"/>
        <v>2.8591590379643654</v>
      </c>
      <c r="P29" s="52">
        <f>(O29-N29)/N29</f>
        <v>-2.5564337491995156E-2</v>
      </c>
    </row>
    <row r="30" spans="1:16" ht="20.100000000000001" customHeight="1" x14ac:dyDescent="0.25">
      <c r="A30" s="8" t="s">
        <v>177</v>
      </c>
      <c r="B30" s="19">
        <v>463.44999999999993</v>
      </c>
      <c r="C30" s="140">
        <v>704.52</v>
      </c>
      <c r="D30" s="247">
        <f t="shared" si="2"/>
        <v>5.6483714317377817E-4</v>
      </c>
      <c r="E30" s="215">
        <f t="shared" si="3"/>
        <v>8.6578737445763517E-4</v>
      </c>
      <c r="F30" s="52">
        <f t="shared" si="4"/>
        <v>0.52016398748516579</v>
      </c>
      <c r="H30" s="19">
        <v>810.32499999999982</v>
      </c>
      <c r="I30" s="140">
        <v>1353.0920000000003</v>
      </c>
      <c r="J30" s="247">
        <f t="shared" si="5"/>
        <v>4.4684864107583551E-3</v>
      </c>
      <c r="K30" s="215">
        <f t="shared" si="6"/>
        <v>7.3065678668421093E-3</v>
      </c>
      <c r="L30" s="52">
        <f t="shared" si="7"/>
        <v>0.66981396353315104</v>
      </c>
      <c r="N30" s="27">
        <f t="shared" si="0"/>
        <v>17.484626173265724</v>
      </c>
      <c r="O30" s="152">
        <f t="shared" si="1"/>
        <v>19.205870663714308</v>
      </c>
      <c r="P30" s="52">
        <f t="shared" si="8"/>
        <v>9.844331090591997E-2</v>
      </c>
    </row>
    <row r="31" spans="1:16" ht="20.100000000000001" customHeight="1" x14ac:dyDescent="0.25">
      <c r="A31" s="8" t="s">
        <v>181</v>
      </c>
      <c r="B31" s="19">
        <v>6852.5300000000016</v>
      </c>
      <c r="C31" s="140">
        <v>4294.1400000000003</v>
      </c>
      <c r="D31" s="247">
        <f t="shared" si="2"/>
        <v>8.3516311764216464E-3</v>
      </c>
      <c r="E31" s="215">
        <f t="shared" si="3"/>
        <v>5.2770853860124763E-3</v>
      </c>
      <c r="F31" s="52">
        <f t="shared" si="4"/>
        <v>-0.37334969711916632</v>
      </c>
      <c r="H31" s="19">
        <v>1887.1449999999993</v>
      </c>
      <c r="I31" s="140">
        <v>1328.9260000000002</v>
      </c>
      <c r="J31" s="247">
        <f t="shared" si="5"/>
        <v>1.0406542791633696E-2</v>
      </c>
      <c r="K31" s="215">
        <f t="shared" si="6"/>
        <v>7.1760737695670479E-3</v>
      </c>
      <c r="L31" s="52">
        <f t="shared" si="7"/>
        <v>-0.29580079962059053</v>
      </c>
      <c r="N31" s="27">
        <f t="shared" si="0"/>
        <v>2.7539390560858528</v>
      </c>
      <c r="O31" s="152">
        <f t="shared" si="1"/>
        <v>3.0947430684607395</v>
      </c>
      <c r="P31" s="52">
        <f t="shared" si="8"/>
        <v>0.12375147214015268</v>
      </c>
    </row>
    <row r="32" spans="1:16" ht="20.100000000000001" customHeight="1" thickBot="1" x14ac:dyDescent="0.3">
      <c r="A32" s="8" t="s">
        <v>17</v>
      </c>
      <c r="B32" s="19">
        <f>B33-SUM(B7:B31)</f>
        <v>85068.420000000042</v>
      </c>
      <c r="C32" s="140">
        <f>C33-SUM(C7:C31)</f>
        <v>79360.500000000466</v>
      </c>
      <c r="D32" s="247">
        <f t="shared" si="2"/>
        <v>0.10367850539887179</v>
      </c>
      <c r="E32" s="215">
        <f t="shared" si="3"/>
        <v>9.7526427824115081E-2</v>
      </c>
      <c r="F32" s="52">
        <f t="shared" si="4"/>
        <v>-6.7097990064933305E-2</v>
      </c>
      <c r="H32" s="19">
        <f>H33-SUM(H7:H31)</f>
        <v>16582.233000000124</v>
      </c>
      <c r="I32" s="142">
        <f>I33-SUM(I7:I31)</f>
        <v>16257.66399999999</v>
      </c>
      <c r="J32" s="247">
        <f t="shared" si="5"/>
        <v>9.1441684287821942E-2</v>
      </c>
      <c r="K32" s="215">
        <f t="shared" si="6"/>
        <v>8.7789836442988101E-2</v>
      </c>
      <c r="L32" s="52">
        <f t="shared" si="7"/>
        <v>-1.9573298722803598E-2</v>
      </c>
      <c r="N32" s="27">
        <f t="shared" si="0"/>
        <v>1.9492818839235659</v>
      </c>
      <c r="O32" s="152">
        <f t="shared" si="1"/>
        <v>2.0485838672891292</v>
      </c>
      <c r="P32" s="52">
        <f t="shared" si="8"/>
        <v>5.0942854486333004E-2</v>
      </c>
    </row>
    <row r="33" spans="1:16" ht="26.25" customHeight="1" thickBot="1" x14ac:dyDescent="0.3">
      <c r="A33" s="12" t="s">
        <v>18</v>
      </c>
      <c r="B33" s="17">
        <v>820501.99</v>
      </c>
      <c r="C33" s="145">
        <v>813733.28000000038</v>
      </c>
      <c r="D33" s="243">
        <f>SUM(D7:D32)</f>
        <v>1.0000000000000002</v>
      </c>
      <c r="E33" s="244">
        <f>SUM(E7:E32)</f>
        <v>1</v>
      </c>
      <c r="F33" s="57">
        <f t="shared" si="4"/>
        <v>-8.2494742029810483E-3</v>
      </c>
      <c r="G33" s="1"/>
      <c r="H33" s="17">
        <v>181342.1650000001</v>
      </c>
      <c r="I33" s="145">
        <v>185188.45300000001</v>
      </c>
      <c r="J33" s="243">
        <f>SUM(J7:J32)</f>
        <v>1</v>
      </c>
      <c r="K33" s="244">
        <f>SUM(K7:K32)</f>
        <v>0.99999999999999978</v>
      </c>
      <c r="L33" s="57">
        <f t="shared" si="7"/>
        <v>2.1210114040493069E-2</v>
      </c>
      <c r="N33" s="29">
        <f t="shared" si="0"/>
        <v>2.2101368090527131</v>
      </c>
      <c r="O33" s="146">
        <f t="shared" si="1"/>
        <v>2.2757881181902739</v>
      </c>
      <c r="P33" s="57">
        <f t="shared" si="8"/>
        <v>2.9704635870799148E-2</v>
      </c>
    </row>
    <row r="35" spans="1:16" ht="15.75" thickBot="1" x14ac:dyDescent="0.3"/>
    <row r="36" spans="1:16" x14ac:dyDescent="0.25">
      <c r="A36" s="355" t="s">
        <v>2</v>
      </c>
      <c r="B36" s="349" t="s">
        <v>1</v>
      </c>
      <c r="C36" s="342"/>
      <c r="D36" s="349" t="s">
        <v>104</v>
      </c>
      <c r="E36" s="342"/>
      <c r="F36" s="130" t="s">
        <v>0</v>
      </c>
      <c r="H36" s="358" t="s">
        <v>19</v>
      </c>
      <c r="I36" s="359"/>
      <c r="J36" s="349" t="s">
        <v>104</v>
      </c>
      <c r="K36" s="347"/>
      <c r="L36" s="130" t="s">
        <v>0</v>
      </c>
      <c r="N36" s="341" t="s">
        <v>22</v>
      </c>
      <c r="O36" s="342"/>
      <c r="P36" s="130" t="s">
        <v>0</v>
      </c>
    </row>
    <row r="37" spans="1:16" x14ac:dyDescent="0.25">
      <c r="A37" s="356"/>
      <c r="B37" s="350" t="str">
        <f>B5</f>
        <v>jan-abr</v>
      </c>
      <c r="C37" s="344"/>
      <c r="D37" s="350" t="str">
        <f>B5</f>
        <v>jan-abr</v>
      </c>
      <c r="E37" s="344"/>
      <c r="F37" s="131" t="str">
        <f>F5</f>
        <v>2023/2022</v>
      </c>
      <c r="H37" s="339" t="str">
        <f>B5</f>
        <v>jan-abr</v>
      </c>
      <c r="I37" s="344"/>
      <c r="J37" s="350" t="str">
        <f>B5</f>
        <v>jan-abr</v>
      </c>
      <c r="K37" s="340"/>
      <c r="L37" s="131" t="str">
        <f>F37</f>
        <v>2023/2022</v>
      </c>
      <c r="N37" s="339" t="str">
        <f>B5</f>
        <v>jan-abr</v>
      </c>
      <c r="O37" s="340"/>
      <c r="P37" s="131" t="str">
        <f>P5</f>
        <v>2023/2022</v>
      </c>
    </row>
    <row r="38" spans="1:16" ht="19.5" customHeight="1" thickBot="1" x14ac:dyDescent="0.3">
      <c r="A38" s="357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164</v>
      </c>
      <c r="B39" s="39">
        <v>54762.71</v>
      </c>
      <c r="C39" s="147">
        <v>50180.969999999979</v>
      </c>
      <c r="D39" s="247">
        <f t="shared" ref="D39:D61" si="9">B39/$B$62</f>
        <v>0.16613548515668372</v>
      </c>
      <c r="E39" s="246">
        <f t="shared" ref="E39:E61" si="10">C39/$C$62</f>
        <v>0.15591423006455427</v>
      </c>
      <c r="F39" s="52">
        <f>(C39-B39)/B39</f>
        <v>-8.3665326277680918E-2</v>
      </c>
      <c r="H39" s="39">
        <v>10550.992999999999</v>
      </c>
      <c r="I39" s="147">
        <v>10353.859999999999</v>
      </c>
      <c r="J39" s="247">
        <f t="shared" ref="J39:J61" si="11">H39/$H$62</f>
        <v>0.15526136696135984</v>
      </c>
      <c r="K39" s="246">
        <f t="shared" ref="K39:K61" si="12">I39/$I$62</f>
        <v>0.15436877056970436</v>
      </c>
      <c r="L39" s="52">
        <f>(I39-H39)/H39</f>
        <v>-1.8683833834407797E-2</v>
      </c>
      <c r="N39" s="27">
        <f t="shared" ref="N39:N62" si="13">(H39/B39)*10</f>
        <v>1.9266747390697061</v>
      </c>
      <c r="O39" s="151">
        <f t="shared" ref="O39:O62" si="14">(I39/C39)*10</f>
        <v>2.0633040772229001</v>
      </c>
      <c r="P39" s="61">
        <f t="shared" si="8"/>
        <v>7.0914584274440334E-2</v>
      </c>
    </row>
    <row r="40" spans="1:16" ht="20.100000000000001" customHeight="1" x14ac:dyDescent="0.25">
      <c r="A40" s="38" t="s">
        <v>170</v>
      </c>
      <c r="B40" s="19">
        <v>42188.920000000013</v>
      </c>
      <c r="C40" s="140">
        <v>45900.27</v>
      </c>
      <c r="D40" s="247">
        <f t="shared" si="9"/>
        <v>0.12798995324439788</v>
      </c>
      <c r="E40" s="215">
        <f t="shared" si="10"/>
        <v>0.14261392828407185</v>
      </c>
      <c r="F40" s="52">
        <f t="shared" ref="F40:F62" si="15">(C40-B40)/B40</f>
        <v>8.7969779743116983E-2</v>
      </c>
      <c r="H40" s="19">
        <v>9343.6810000000005</v>
      </c>
      <c r="I40" s="140">
        <v>10112.589</v>
      </c>
      <c r="J40" s="247">
        <f t="shared" si="11"/>
        <v>0.13749536982072549</v>
      </c>
      <c r="K40" s="215">
        <f t="shared" si="12"/>
        <v>0.15077158964934007</v>
      </c>
      <c r="L40" s="52">
        <f t="shared" ref="L40:L62" si="16">(I40-H40)/H40</f>
        <v>8.2291764883668378E-2</v>
      </c>
      <c r="N40" s="27">
        <f t="shared" si="13"/>
        <v>2.2147239132928735</v>
      </c>
      <c r="O40" s="152">
        <f t="shared" si="14"/>
        <v>2.2031654715756579</v>
      </c>
      <c r="P40" s="52">
        <f t="shared" si="8"/>
        <v>-5.2189086178378074E-3</v>
      </c>
    </row>
    <row r="41" spans="1:16" ht="20.100000000000001" customHeight="1" x14ac:dyDescent="0.25">
      <c r="A41" s="38" t="s">
        <v>160</v>
      </c>
      <c r="B41" s="19">
        <v>69338.909999999989</v>
      </c>
      <c r="C41" s="140">
        <v>51123.000000000036</v>
      </c>
      <c r="D41" s="247">
        <f t="shared" si="9"/>
        <v>0.21035579599851117</v>
      </c>
      <c r="E41" s="215">
        <f t="shared" si="10"/>
        <v>0.1588411539990203</v>
      </c>
      <c r="F41" s="52">
        <f t="shared" si="15"/>
        <v>-0.26270834081470212</v>
      </c>
      <c r="H41" s="19">
        <v>11277.573999999995</v>
      </c>
      <c r="I41" s="140">
        <v>9315.4210000000039</v>
      </c>
      <c r="J41" s="247">
        <f t="shared" si="11"/>
        <v>0.16595324774150547</v>
      </c>
      <c r="K41" s="215">
        <f t="shared" si="12"/>
        <v>0.13888637542995622</v>
      </c>
      <c r="L41" s="52">
        <f t="shared" si="16"/>
        <v>-0.17398715362009526</v>
      </c>
      <c r="N41" s="27">
        <f t="shared" si="13"/>
        <v>1.6264423539395121</v>
      </c>
      <c r="O41" s="152">
        <f t="shared" si="14"/>
        <v>1.8221585196486898</v>
      </c>
      <c r="P41" s="52">
        <f t="shared" si="8"/>
        <v>0.12033390869041305</v>
      </c>
    </row>
    <row r="42" spans="1:16" ht="20.100000000000001" customHeight="1" x14ac:dyDescent="0.25">
      <c r="A42" s="38" t="s">
        <v>171</v>
      </c>
      <c r="B42" s="19">
        <v>35918.490000000005</v>
      </c>
      <c r="C42" s="140">
        <v>32699.560000000012</v>
      </c>
      <c r="D42" s="247">
        <f t="shared" si="9"/>
        <v>0.10896713771552749</v>
      </c>
      <c r="E42" s="215">
        <f t="shared" si="10"/>
        <v>0.10159880769243203</v>
      </c>
      <c r="F42" s="52">
        <f t="shared" si="15"/>
        <v>-8.9617631476155951E-2</v>
      </c>
      <c r="H42" s="19">
        <v>8174.7190000000001</v>
      </c>
      <c r="I42" s="140">
        <v>7776.033999999996</v>
      </c>
      <c r="J42" s="247">
        <f t="shared" si="11"/>
        <v>0.1202937056696939</v>
      </c>
      <c r="K42" s="215">
        <f t="shared" si="12"/>
        <v>0.11593519793470454</v>
      </c>
      <c r="L42" s="52">
        <f t="shared" si="16"/>
        <v>-4.8770483731612552E-2</v>
      </c>
      <c r="N42" s="27">
        <f t="shared" si="13"/>
        <v>2.2759083135176335</v>
      </c>
      <c r="O42" s="152">
        <f t="shared" si="14"/>
        <v>2.3780240468067442</v>
      </c>
      <c r="P42" s="52">
        <f t="shared" si="8"/>
        <v>4.4868122622778735E-2</v>
      </c>
    </row>
    <row r="43" spans="1:16" ht="20.100000000000001" customHeight="1" x14ac:dyDescent="0.25">
      <c r="A43" s="38" t="s">
        <v>165</v>
      </c>
      <c r="B43" s="19">
        <v>16430.070000000007</v>
      </c>
      <c r="C43" s="140">
        <v>35524.209999999992</v>
      </c>
      <c r="D43" s="247">
        <f t="shared" si="9"/>
        <v>4.9844458950411258E-2</v>
      </c>
      <c r="E43" s="215">
        <f t="shared" si="10"/>
        <v>0.11037510535969194</v>
      </c>
      <c r="F43" s="52">
        <f t="shared" si="15"/>
        <v>1.1621459920742867</v>
      </c>
      <c r="H43" s="19">
        <v>3555.7219999999998</v>
      </c>
      <c r="I43" s="140">
        <v>5527.9369999999981</v>
      </c>
      <c r="J43" s="247">
        <f t="shared" si="11"/>
        <v>5.2323630416073665E-2</v>
      </c>
      <c r="K43" s="215">
        <f t="shared" si="12"/>
        <v>8.2417652786185971E-2</v>
      </c>
      <c r="L43" s="52">
        <f t="shared" si="16"/>
        <v>0.55465950375198014</v>
      </c>
      <c r="N43" s="27">
        <f t="shared" si="13"/>
        <v>2.1641551131553296</v>
      </c>
      <c r="O43" s="152">
        <f t="shared" si="14"/>
        <v>1.5561041329279381</v>
      </c>
      <c r="P43" s="52">
        <f t="shared" si="8"/>
        <v>-0.28096460208938329</v>
      </c>
    </row>
    <row r="44" spans="1:16" ht="20.100000000000001" customHeight="1" x14ac:dyDescent="0.25">
      <c r="A44" s="38" t="s">
        <v>172</v>
      </c>
      <c r="B44" s="19">
        <v>27685.079999999991</v>
      </c>
      <c r="C44" s="140">
        <v>30679.69</v>
      </c>
      <c r="D44" s="247">
        <f t="shared" si="9"/>
        <v>8.398916338146159E-2</v>
      </c>
      <c r="E44" s="215">
        <f t="shared" si="10"/>
        <v>9.5322992859030162E-2</v>
      </c>
      <c r="F44" s="52">
        <f t="shared" si="15"/>
        <v>0.10816692601213393</v>
      </c>
      <c r="H44" s="19">
        <v>4566.3680000000004</v>
      </c>
      <c r="I44" s="140">
        <v>4734.8729999999987</v>
      </c>
      <c r="J44" s="247">
        <f t="shared" si="11"/>
        <v>6.7195622035633132E-2</v>
      </c>
      <c r="K44" s="215">
        <f t="shared" si="12"/>
        <v>7.0593626320395259E-2</v>
      </c>
      <c r="L44" s="52">
        <f t="shared" si="16"/>
        <v>3.6901318509589741E-2</v>
      </c>
      <c r="N44" s="27">
        <f t="shared" si="13"/>
        <v>1.6493967147647766</v>
      </c>
      <c r="O44" s="152">
        <f t="shared" si="14"/>
        <v>1.5433249162556724</v>
      </c>
      <c r="P44" s="52">
        <f t="shared" si="8"/>
        <v>-6.4309451789002312E-2</v>
      </c>
    </row>
    <row r="45" spans="1:16" ht="20.100000000000001" customHeight="1" x14ac:dyDescent="0.25">
      <c r="A45" s="38" t="s">
        <v>175</v>
      </c>
      <c r="B45" s="19">
        <v>16830.129999999997</v>
      </c>
      <c r="C45" s="140">
        <v>16485.22</v>
      </c>
      <c r="D45" s="247">
        <f t="shared" si="9"/>
        <v>5.1058134500649388E-2</v>
      </c>
      <c r="E45" s="215">
        <f t="shared" si="10"/>
        <v>5.1220221206261914E-2</v>
      </c>
      <c r="F45" s="52">
        <f t="shared" si="15"/>
        <v>-2.0493602842045561E-2</v>
      </c>
      <c r="H45" s="19">
        <v>3659.7330000000011</v>
      </c>
      <c r="I45" s="140">
        <v>3741.5959999999991</v>
      </c>
      <c r="J45" s="247">
        <f t="shared" si="11"/>
        <v>5.3854186832803179E-2</v>
      </c>
      <c r="K45" s="215">
        <f t="shared" si="12"/>
        <v>5.5784564837512138E-2</v>
      </c>
      <c r="L45" s="52">
        <f t="shared" si="16"/>
        <v>2.2368571696349974E-2</v>
      </c>
      <c r="N45" s="27">
        <f t="shared" si="13"/>
        <v>2.1745126151729082</v>
      </c>
      <c r="O45" s="152">
        <f t="shared" si="14"/>
        <v>2.2696670108133219</v>
      </c>
      <c r="P45" s="52">
        <f t="shared" si="8"/>
        <v>4.3758953144931487E-2</v>
      </c>
    </row>
    <row r="46" spans="1:16" ht="20.100000000000001" customHeight="1" x14ac:dyDescent="0.25">
      <c r="A46" s="38" t="s">
        <v>169</v>
      </c>
      <c r="B46" s="19">
        <v>19093.14</v>
      </c>
      <c r="C46" s="140">
        <v>11966.589999999998</v>
      </c>
      <c r="D46" s="247">
        <f t="shared" si="9"/>
        <v>5.7923504462516269E-2</v>
      </c>
      <c r="E46" s="215">
        <f t="shared" si="10"/>
        <v>3.7180661640223281E-2</v>
      </c>
      <c r="F46" s="52">
        <f t="shared" si="15"/>
        <v>-0.37325185904466218</v>
      </c>
      <c r="H46" s="19">
        <v>5060.8629999999985</v>
      </c>
      <c r="I46" s="140">
        <v>3365.3640000000009</v>
      </c>
      <c r="J46" s="247">
        <f t="shared" si="11"/>
        <v>7.4472280228426668E-2</v>
      </c>
      <c r="K46" s="215">
        <f t="shared" si="12"/>
        <v>5.0175210327312009E-2</v>
      </c>
      <c r="L46" s="52">
        <f t="shared" si="16"/>
        <v>-0.33502171467593533</v>
      </c>
      <c r="N46" s="27">
        <f t="shared" si="13"/>
        <v>2.6506184943911788</v>
      </c>
      <c r="O46" s="152">
        <f t="shared" si="14"/>
        <v>2.8122999116707441</v>
      </c>
      <c r="P46" s="52">
        <f t="shared" si="8"/>
        <v>6.099761909218171E-2</v>
      </c>
    </row>
    <row r="47" spans="1:16" ht="20.100000000000001" customHeight="1" x14ac:dyDescent="0.25">
      <c r="A47" s="38" t="s">
        <v>174</v>
      </c>
      <c r="B47" s="19">
        <v>15565.990000000002</v>
      </c>
      <c r="C47" s="140">
        <v>13482.03</v>
      </c>
      <c r="D47" s="247">
        <f t="shared" si="9"/>
        <v>4.7223070235094061E-2</v>
      </c>
      <c r="E47" s="215">
        <f t="shared" si="10"/>
        <v>4.1889192798728755E-2</v>
      </c>
      <c r="F47" s="52">
        <f t="shared" si="15"/>
        <v>-0.13387905298667163</v>
      </c>
      <c r="H47" s="19">
        <v>3670.2610000000009</v>
      </c>
      <c r="I47" s="140">
        <v>3226.9090000000015</v>
      </c>
      <c r="J47" s="247">
        <f t="shared" si="11"/>
        <v>5.4009109850131423E-2</v>
      </c>
      <c r="K47" s="215">
        <f t="shared" si="12"/>
        <v>4.8110943654860544E-2</v>
      </c>
      <c r="L47" s="52">
        <f t="shared" si="16"/>
        <v>-0.12079576902024115</v>
      </c>
      <c r="N47" s="27">
        <f t="shared" si="13"/>
        <v>2.3578718732313204</v>
      </c>
      <c r="O47" s="152">
        <f t="shared" si="14"/>
        <v>2.3934889627155567</v>
      </c>
      <c r="P47" s="52">
        <f t="shared" si="8"/>
        <v>1.5105608531402172E-2</v>
      </c>
    </row>
    <row r="48" spans="1:16" ht="20.100000000000001" customHeight="1" x14ac:dyDescent="0.25">
      <c r="A48" s="38" t="s">
        <v>173</v>
      </c>
      <c r="B48" s="19">
        <v>6471.7099999999982</v>
      </c>
      <c r="C48" s="140">
        <v>9009.43</v>
      </c>
      <c r="D48" s="247">
        <f t="shared" si="9"/>
        <v>1.9633445471258844E-2</v>
      </c>
      <c r="E48" s="215">
        <f t="shared" si="10"/>
        <v>2.7992650237141647E-2</v>
      </c>
      <c r="F48" s="52">
        <f t="shared" si="15"/>
        <v>0.39212511067399541</v>
      </c>
      <c r="H48" s="19">
        <v>1665.1879999999994</v>
      </c>
      <c r="I48" s="140">
        <v>2131.2269999999999</v>
      </c>
      <c r="J48" s="247">
        <f t="shared" si="11"/>
        <v>2.4503794583851282E-2</v>
      </c>
      <c r="K48" s="215">
        <f t="shared" si="12"/>
        <v>3.1775095645001895E-2</v>
      </c>
      <c r="L48" s="52">
        <f t="shared" si="16"/>
        <v>0.27987170217416929</v>
      </c>
      <c r="N48" s="27">
        <f t="shared" si="13"/>
        <v>2.5730262944415001</v>
      </c>
      <c r="O48" s="152">
        <f t="shared" si="14"/>
        <v>2.3655514277817797</v>
      </c>
      <c r="P48" s="52">
        <f t="shared" si="8"/>
        <v>-8.0634569148371166E-2</v>
      </c>
    </row>
    <row r="49" spans="1:16" ht="20.100000000000001" customHeight="1" x14ac:dyDescent="0.25">
      <c r="A49" s="38" t="s">
        <v>183</v>
      </c>
      <c r="B49" s="19">
        <v>3244.83</v>
      </c>
      <c r="C49" s="140">
        <v>7087.45</v>
      </c>
      <c r="D49" s="247">
        <f t="shared" si="9"/>
        <v>9.8439504966237445E-3</v>
      </c>
      <c r="E49" s="215">
        <f t="shared" si="10"/>
        <v>2.2020983449921865E-2</v>
      </c>
      <c r="F49" s="52">
        <f t="shared" si="15"/>
        <v>1.184228449564384</v>
      </c>
      <c r="H49" s="19">
        <v>753.44899999999996</v>
      </c>
      <c r="I49" s="140">
        <v>1590.7590000000002</v>
      </c>
      <c r="J49" s="247">
        <f t="shared" si="11"/>
        <v>1.1087252325508093E-2</v>
      </c>
      <c r="K49" s="215">
        <f t="shared" si="12"/>
        <v>2.3717097884527354E-2</v>
      </c>
      <c r="L49" s="52">
        <f t="shared" si="16"/>
        <v>1.1113028220888213</v>
      </c>
      <c r="N49" s="27">
        <f t="shared" si="13"/>
        <v>2.3219983789597607</v>
      </c>
      <c r="O49" s="152">
        <f t="shared" si="14"/>
        <v>2.2444729768816716</v>
      </c>
      <c r="P49" s="52">
        <f t="shared" si="8"/>
        <v>-3.33873627047147E-2</v>
      </c>
    </row>
    <row r="50" spans="1:16" ht="20.100000000000001" customHeight="1" x14ac:dyDescent="0.25">
      <c r="A50" s="38" t="s">
        <v>184</v>
      </c>
      <c r="B50" s="19">
        <v>3524.79</v>
      </c>
      <c r="C50" s="140">
        <v>5005.22</v>
      </c>
      <c r="D50" s="247">
        <f t="shared" si="9"/>
        <v>1.0693274615617584E-2</v>
      </c>
      <c r="E50" s="215">
        <f t="shared" si="10"/>
        <v>1.5551413665453432E-2</v>
      </c>
      <c r="F50" s="52">
        <f t="shared" si="15"/>
        <v>0.42000516342817595</v>
      </c>
      <c r="H50" s="19">
        <v>1034.2330000000002</v>
      </c>
      <c r="I50" s="140">
        <v>1431.0720000000001</v>
      </c>
      <c r="J50" s="247">
        <f t="shared" si="11"/>
        <v>1.5219082159996514E-2</v>
      </c>
      <c r="K50" s="215">
        <f t="shared" si="12"/>
        <v>2.1336277024870724E-2</v>
      </c>
      <c r="L50" s="52">
        <f t="shared" si="16"/>
        <v>0.38370367218992224</v>
      </c>
      <c r="N50" s="27">
        <f t="shared" si="13"/>
        <v>2.9341691278061961</v>
      </c>
      <c r="O50" s="152">
        <f t="shared" si="14"/>
        <v>2.8591590379643654</v>
      </c>
      <c r="P50" s="52">
        <f t="shared" si="8"/>
        <v>-2.5564337491995156E-2</v>
      </c>
    </row>
    <row r="51" spans="1:16" ht="20.100000000000001" customHeight="1" x14ac:dyDescent="0.25">
      <c r="A51" s="38" t="s">
        <v>181</v>
      </c>
      <c r="B51" s="19">
        <v>6852.5300000000016</v>
      </c>
      <c r="C51" s="140">
        <v>4294.1400000000003</v>
      </c>
      <c r="D51" s="247">
        <f t="shared" si="9"/>
        <v>2.0788751982886353E-2</v>
      </c>
      <c r="E51" s="215">
        <f t="shared" si="10"/>
        <v>1.3342060384432693E-2</v>
      </c>
      <c r="F51" s="52">
        <f t="shared" si="15"/>
        <v>-0.37334969711916632</v>
      </c>
      <c r="H51" s="19">
        <v>1887.1449999999993</v>
      </c>
      <c r="I51" s="140">
        <v>1328.9260000000002</v>
      </c>
      <c r="J51" s="247">
        <f t="shared" si="11"/>
        <v>2.7769965571420179E-2</v>
      </c>
      <c r="K51" s="215">
        <f t="shared" si="12"/>
        <v>1.9813352005736504E-2</v>
      </c>
      <c r="L51" s="52">
        <f t="shared" si="16"/>
        <v>-0.29580079962059053</v>
      </c>
      <c r="N51" s="27">
        <f t="shared" si="13"/>
        <v>2.7539390560858528</v>
      </c>
      <c r="O51" s="152">
        <f t="shared" si="14"/>
        <v>3.0947430684607395</v>
      </c>
      <c r="P51" s="52">
        <f t="shared" si="8"/>
        <v>0.12375147214015268</v>
      </c>
    </row>
    <row r="52" spans="1:16" ht="20.100000000000001" customHeight="1" x14ac:dyDescent="0.25">
      <c r="A52" s="38" t="s">
        <v>188</v>
      </c>
      <c r="B52" s="19">
        <v>2161.150000000001</v>
      </c>
      <c r="C52" s="140">
        <v>1683.8200000000006</v>
      </c>
      <c r="D52" s="247">
        <f t="shared" si="9"/>
        <v>6.5563538354176994E-3</v>
      </c>
      <c r="E52" s="215">
        <f t="shared" si="10"/>
        <v>5.2316943826972257E-3</v>
      </c>
      <c r="F52" s="52">
        <f t="shared" si="15"/>
        <v>-0.22086851907549229</v>
      </c>
      <c r="H52" s="19">
        <v>626.19299999999998</v>
      </c>
      <c r="I52" s="140">
        <v>518.62800000000016</v>
      </c>
      <c r="J52" s="247">
        <f t="shared" si="11"/>
        <v>9.2146380119515585E-3</v>
      </c>
      <c r="K52" s="215">
        <f t="shared" si="12"/>
        <v>7.7323787208852211E-3</v>
      </c>
      <c r="L52" s="52">
        <f t="shared" si="16"/>
        <v>-0.17177611375406596</v>
      </c>
      <c r="N52" s="27">
        <f t="shared" ref="N52" si="17">(H52/B52)*10</f>
        <v>2.8974990167272043</v>
      </c>
      <c r="O52" s="152">
        <f t="shared" ref="O52" si="18">(I52/C52)*10</f>
        <v>3.0800679407537626</v>
      </c>
      <c r="P52" s="52">
        <f t="shared" ref="P52" si="19">(O52-N52)/N52</f>
        <v>6.3009140977301953E-2</v>
      </c>
    </row>
    <row r="53" spans="1:16" ht="20.100000000000001" customHeight="1" x14ac:dyDescent="0.25">
      <c r="A53" s="38" t="s">
        <v>186</v>
      </c>
      <c r="B53" s="19">
        <v>4467.43</v>
      </c>
      <c r="C53" s="140">
        <v>1802.5600000000006</v>
      </c>
      <c r="D53" s="247">
        <f t="shared" si="9"/>
        <v>1.3552993459482259E-2</v>
      </c>
      <c r="E53" s="215">
        <f t="shared" si="10"/>
        <v>5.600624191703811E-3</v>
      </c>
      <c r="F53" s="52">
        <f t="shared" si="15"/>
        <v>-0.59651074555169292</v>
      </c>
      <c r="H53" s="19">
        <v>706.42800000000011</v>
      </c>
      <c r="I53" s="140">
        <v>452.15700000000004</v>
      </c>
      <c r="J53" s="247">
        <f t="shared" si="11"/>
        <v>1.0395322690459516E-2</v>
      </c>
      <c r="K53" s="215">
        <f t="shared" si="12"/>
        <v>6.7413428609702872E-3</v>
      </c>
      <c r="L53" s="52">
        <f t="shared" si="16"/>
        <v>-0.35993901713975102</v>
      </c>
      <c r="N53" s="27">
        <f t="shared" ref="N53" si="20">(H53/B53)*10</f>
        <v>1.5812849893562966</v>
      </c>
      <c r="O53" s="152">
        <f t="shared" ref="O53" si="21">(I53/C53)*10</f>
        <v>2.5084158086277286</v>
      </c>
      <c r="P53" s="52">
        <f t="shared" ref="P53" si="22">(O53-N53)/N53</f>
        <v>0.58631481707092215</v>
      </c>
    </row>
    <row r="54" spans="1:16" ht="20.100000000000001" customHeight="1" x14ac:dyDescent="0.25">
      <c r="A54" s="38" t="s">
        <v>185</v>
      </c>
      <c r="B54" s="19">
        <v>763.61</v>
      </c>
      <c r="C54" s="140">
        <v>1117.3499999999999</v>
      </c>
      <c r="D54" s="247">
        <f t="shared" si="9"/>
        <v>2.3165894788715765E-3</v>
      </c>
      <c r="E54" s="215">
        <f t="shared" si="10"/>
        <v>3.4716500092092637E-3</v>
      </c>
      <c r="F54" s="52">
        <f t="shared" si="15"/>
        <v>0.46324694543025874</v>
      </c>
      <c r="H54" s="19">
        <v>269.89000000000004</v>
      </c>
      <c r="I54" s="140">
        <v>334.08900000000006</v>
      </c>
      <c r="J54" s="247">
        <f t="shared" si="11"/>
        <v>3.9715210055775241E-3</v>
      </c>
      <c r="K54" s="215">
        <f t="shared" si="12"/>
        <v>4.9810320200255722E-3</v>
      </c>
      <c r="L54" s="52">
        <f t="shared" si="16"/>
        <v>0.23787098447515656</v>
      </c>
      <c r="N54" s="27">
        <f t="shared" ref="N54" si="23">(H54/B54)*10</f>
        <v>3.534395830332238</v>
      </c>
      <c r="O54" s="152">
        <f t="shared" ref="O54" si="24">(I54/C54)*10</f>
        <v>2.9900120821586795</v>
      </c>
      <c r="P54" s="52">
        <f t="shared" ref="P54" si="25">(O54-N54)/N54</f>
        <v>-0.15402455590900402</v>
      </c>
    </row>
    <row r="55" spans="1:16" ht="20.100000000000001" customHeight="1" x14ac:dyDescent="0.25">
      <c r="A55" s="38" t="s">
        <v>189</v>
      </c>
      <c r="B55" s="19">
        <v>999.2</v>
      </c>
      <c r="C55" s="140">
        <v>1184.8599999999999</v>
      </c>
      <c r="D55" s="247">
        <f t="shared" si="9"/>
        <v>3.0313068284706581E-3</v>
      </c>
      <c r="E55" s="215">
        <f t="shared" si="10"/>
        <v>3.6814062110454987E-3</v>
      </c>
      <c r="F55" s="52">
        <f t="shared" si="15"/>
        <v>0.18580864691753388</v>
      </c>
      <c r="H55" s="19">
        <v>256.52100000000002</v>
      </c>
      <c r="I55" s="140">
        <v>312.53499999999997</v>
      </c>
      <c r="J55" s="247">
        <f t="shared" si="11"/>
        <v>3.774791729488873E-3</v>
      </c>
      <c r="K55" s="215">
        <f t="shared" si="12"/>
        <v>4.6596770392880096E-3</v>
      </c>
      <c r="L55" s="52">
        <f t="shared" si="16"/>
        <v>0.21836029019066647</v>
      </c>
      <c r="N55" s="27">
        <f t="shared" ref="N55:N56" si="26">(H55/B55)*10</f>
        <v>2.5672638110488388</v>
      </c>
      <c r="O55" s="152">
        <f t="shared" ref="O55:O56" si="27">(I55/C55)*10</f>
        <v>2.6377377918066269</v>
      </c>
      <c r="P55" s="52">
        <f t="shared" ref="P55:P56" si="28">(O55-N55)/N55</f>
        <v>2.7451008522959865E-2</v>
      </c>
    </row>
    <row r="56" spans="1:16" ht="20.100000000000001" customHeight="1" x14ac:dyDescent="0.25">
      <c r="A56" s="38" t="s">
        <v>191</v>
      </c>
      <c r="B56" s="19">
        <v>648.22</v>
      </c>
      <c r="C56" s="140">
        <v>768.07000000000016</v>
      </c>
      <c r="D56" s="247">
        <f t="shared" si="9"/>
        <v>1.9665269338983689E-3</v>
      </c>
      <c r="E56" s="215">
        <f t="shared" si="10"/>
        <v>2.3864234327411822E-3</v>
      </c>
      <c r="F56" s="52">
        <f t="shared" si="15"/>
        <v>0.18489093209095697</v>
      </c>
      <c r="H56" s="19">
        <v>155.89599999999999</v>
      </c>
      <c r="I56" s="140">
        <v>253.63200000000006</v>
      </c>
      <c r="J56" s="247">
        <f t="shared" si="11"/>
        <v>2.2940614275649839E-3</v>
      </c>
      <c r="K56" s="215">
        <f t="shared" si="12"/>
        <v>3.7814747366813214E-3</v>
      </c>
      <c r="L56" s="52">
        <f t="shared" si="16"/>
        <v>0.62693077436239597</v>
      </c>
      <c r="N56" s="27">
        <f t="shared" si="26"/>
        <v>2.4049859615562612</v>
      </c>
      <c r="O56" s="152">
        <f t="shared" si="27"/>
        <v>3.3021990183186429</v>
      </c>
      <c r="P56" s="52">
        <f t="shared" si="28"/>
        <v>0.37306373970756862</v>
      </c>
    </row>
    <row r="57" spans="1:16" ht="20.100000000000001" customHeight="1" x14ac:dyDescent="0.25">
      <c r="A57" s="38" t="s">
        <v>190</v>
      </c>
      <c r="B57" s="19">
        <v>1313.28</v>
      </c>
      <c r="C57" s="140">
        <v>780.3499999999998</v>
      </c>
      <c r="D57" s="247">
        <f t="shared" si="9"/>
        <v>3.9841419452501456E-3</v>
      </c>
      <c r="E57" s="215">
        <f t="shared" si="10"/>
        <v>2.4245778714695023E-3</v>
      </c>
      <c r="F57" s="52">
        <f t="shared" si="15"/>
        <v>-0.40580074317738807</v>
      </c>
      <c r="H57" s="19">
        <v>356.99499999999995</v>
      </c>
      <c r="I57" s="140">
        <v>224.62</v>
      </c>
      <c r="J57" s="247">
        <f t="shared" si="11"/>
        <v>5.2533000162516127E-3</v>
      </c>
      <c r="K57" s="215">
        <f t="shared" si="12"/>
        <v>3.3489262212708106E-3</v>
      </c>
      <c r="L57" s="52">
        <f t="shared" si="16"/>
        <v>-0.37080351265423878</v>
      </c>
      <c r="N57" s="27">
        <f t="shared" si="13"/>
        <v>2.7183464303118905</v>
      </c>
      <c r="O57" s="152">
        <f t="shared" si="14"/>
        <v>2.8784519766771326</v>
      </c>
      <c r="P57" s="52">
        <f t="shared" si="8"/>
        <v>5.8898139170169096E-2</v>
      </c>
    </row>
    <row r="58" spans="1:16" ht="20.100000000000001" customHeight="1" x14ac:dyDescent="0.25">
      <c r="A58" s="38" t="s">
        <v>187</v>
      </c>
      <c r="B58" s="19">
        <v>643.1600000000002</v>
      </c>
      <c r="C58" s="140">
        <v>650.29999999999995</v>
      </c>
      <c r="D58" s="247">
        <f t="shared" si="9"/>
        <v>1.9511762407918225E-3</v>
      </c>
      <c r="E58" s="215">
        <f t="shared" si="10"/>
        <v>2.0205074515494558E-3</v>
      </c>
      <c r="F58" s="52">
        <f t="shared" si="15"/>
        <v>1.1101436656508111E-2</v>
      </c>
      <c r="H58" s="19">
        <v>147.39099999999996</v>
      </c>
      <c r="I58" s="140">
        <v>158.27099999999999</v>
      </c>
      <c r="J58" s="247">
        <f t="shared" si="11"/>
        <v>2.1689075272632429E-3</v>
      </c>
      <c r="K58" s="215">
        <f t="shared" si="12"/>
        <v>2.3597092955513865E-3</v>
      </c>
      <c r="L58" s="52">
        <f t="shared" si="16"/>
        <v>7.3817261569566847E-2</v>
      </c>
      <c r="N58" s="27">
        <f t="shared" si="13"/>
        <v>2.2916692580384339</v>
      </c>
      <c r="O58" s="152">
        <f t="shared" si="14"/>
        <v>2.4338151622328157</v>
      </c>
      <c r="P58" s="52">
        <f t="shared" si="8"/>
        <v>6.2027233509277115E-2</v>
      </c>
    </row>
    <row r="59" spans="1:16" ht="20.100000000000001" customHeight="1" x14ac:dyDescent="0.25">
      <c r="A59" s="38" t="s">
        <v>213</v>
      </c>
      <c r="B59" s="19">
        <v>120.59999999999997</v>
      </c>
      <c r="C59" s="140">
        <v>166.66000000000003</v>
      </c>
      <c r="D59" s="247">
        <f t="shared" si="9"/>
        <v>3.6586829815208293E-4</v>
      </c>
      <c r="E59" s="215">
        <f t="shared" si="10"/>
        <v>5.1781911713860121E-4</v>
      </c>
      <c r="F59" s="52">
        <f>(C59-B59)/B59</f>
        <v>0.38192371475953624</v>
      </c>
      <c r="H59" s="19">
        <v>41.018000000000001</v>
      </c>
      <c r="I59" s="140">
        <v>66.412999999999997</v>
      </c>
      <c r="J59" s="247">
        <f t="shared" si="11"/>
        <v>6.0359349589380435E-4</v>
      </c>
      <c r="K59" s="215">
        <f t="shared" si="12"/>
        <v>9.9017112070723151E-4</v>
      </c>
      <c r="L59" s="52">
        <f>(I59-H59)/H59</f>
        <v>0.61911843580866921</v>
      </c>
      <c r="N59" s="27">
        <f t="shared" si="13"/>
        <v>3.4011608623548932</v>
      </c>
      <c r="O59" s="152">
        <f t="shared" si="14"/>
        <v>3.9849393975759022</v>
      </c>
      <c r="P59" s="52">
        <f>(O59-N59)/N59</f>
        <v>0.17164096578978413</v>
      </c>
    </row>
    <row r="60" spans="1:16" ht="20.100000000000001" customHeight="1" x14ac:dyDescent="0.25">
      <c r="A60" s="38" t="s">
        <v>214</v>
      </c>
      <c r="B60" s="19">
        <v>122.00999999999999</v>
      </c>
      <c r="C60" s="140">
        <v>101.69000000000005</v>
      </c>
      <c r="D60" s="247">
        <f t="shared" si="9"/>
        <v>3.7014586283197053E-4</v>
      </c>
      <c r="E60" s="215">
        <f t="shared" si="10"/>
        <v>3.1595479432271916E-4</v>
      </c>
      <c r="F60" s="52">
        <f>(C60-B60)/B60</f>
        <v>-0.16654372592410407</v>
      </c>
      <c r="H60" s="19">
        <v>34.755000000000003</v>
      </c>
      <c r="I60" s="140">
        <v>43.738999999999997</v>
      </c>
      <c r="J60" s="247">
        <f t="shared" si="11"/>
        <v>5.1143137036884227E-4</v>
      </c>
      <c r="K60" s="215">
        <f t="shared" si="12"/>
        <v>6.5211772768303787E-4</v>
      </c>
      <c r="L60" s="52">
        <f>(I60-H60)/H60</f>
        <v>0.25849518054956105</v>
      </c>
      <c r="N60" s="27">
        <f t="shared" si="13"/>
        <v>2.8485370051635117</v>
      </c>
      <c r="O60" s="152">
        <f t="shared" si="14"/>
        <v>4.3012095584619896</v>
      </c>
      <c r="P60" s="52">
        <f>(O60-N60)/N60</f>
        <v>0.50997145224556828</v>
      </c>
    </row>
    <row r="61" spans="1:16" ht="20.100000000000001" customHeight="1" thickBot="1" x14ac:dyDescent="0.3">
      <c r="A61" s="8" t="s">
        <v>17</v>
      </c>
      <c r="B61" s="19">
        <f>B62-SUM(B39:B60)</f>
        <v>480.84999999997672</v>
      </c>
      <c r="C61" s="140">
        <f>C62-SUM(C39:C60)</f>
        <v>156.39999999996508</v>
      </c>
      <c r="D61" s="247">
        <f t="shared" si="9"/>
        <v>1.4587709051942007E-3</v>
      </c>
      <c r="E61" s="215">
        <f t="shared" si="10"/>
        <v>4.8594089715864108E-4</v>
      </c>
      <c r="F61" s="52">
        <f t="shared" si="15"/>
        <v>-0.6747426432359932</v>
      </c>
      <c r="H61" s="19">
        <f>H62-SUM(H39:H60)</f>
        <v>161.31600000002072</v>
      </c>
      <c r="I61" s="140">
        <f>I62-SUM(I39:I60)</f>
        <v>71.594000000011874</v>
      </c>
      <c r="J61" s="247">
        <f t="shared" si="11"/>
        <v>2.373818528051525E-3</v>
      </c>
      <c r="K61" s="215">
        <f t="shared" si="12"/>
        <v>1.0674161868297666E-3</v>
      </c>
      <c r="L61" s="52">
        <f t="shared" si="16"/>
        <v>-0.55618785489348432</v>
      </c>
      <c r="N61" s="27">
        <f t="shared" si="13"/>
        <v>3.3548091920563277</v>
      </c>
      <c r="O61" s="152">
        <f t="shared" si="14"/>
        <v>4.5776214833777402</v>
      </c>
      <c r="P61" s="52">
        <f t="shared" si="8"/>
        <v>0.36449533231780934</v>
      </c>
    </row>
    <row r="62" spans="1:16" ht="26.25" customHeight="1" thickBot="1" x14ac:dyDescent="0.3">
      <c r="A62" s="12" t="s">
        <v>18</v>
      </c>
      <c r="B62" s="17">
        <v>329626.80999999994</v>
      </c>
      <c r="C62" s="145">
        <v>321849.83999999997</v>
      </c>
      <c r="D62" s="253">
        <f>SUM(D39:D61)</f>
        <v>1</v>
      </c>
      <c r="E62" s="254">
        <f>SUM(E39:E61)</f>
        <v>0.99999999999999978</v>
      </c>
      <c r="F62" s="57">
        <f t="shared" si="15"/>
        <v>-2.3593256871308414E-2</v>
      </c>
      <c r="G62" s="1"/>
      <c r="H62" s="17">
        <v>67956.331999999995</v>
      </c>
      <c r="I62" s="145">
        <v>67072.244999999995</v>
      </c>
      <c r="J62" s="253">
        <f>SUM(J39:J61)</f>
        <v>1.0000000000000004</v>
      </c>
      <c r="K62" s="254">
        <f>SUM(K39:K61)</f>
        <v>1.0000000000000002</v>
      </c>
      <c r="L62" s="57">
        <f t="shared" si="16"/>
        <v>-1.3009633892541457E-2</v>
      </c>
      <c r="M62" s="1"/>
      <c r="N62" s="29">
        <f t="shared" si="13"/>
        <v>2.061614223673129</v>
      </c>
      <c r="O62" s="146">
        <f t="shared" si="14"/>
        <v>2.0839607998562313</v>
      </c>
      <c r="P62" s="57">
        <f t="shared" si="8"/>
        <v>1.0839358754174655E-2</v>
      </c>
    </row>
    <row r="64" spans="1:16" ht="15.75" thickBot="1" x14ac:dyDescent="0.3"/>
    <row r="65" spans="1:16" x14ac:dyDescent="0.25">
      <c r="A65" s="355" t="s">
        <v>15</v>
      </c>
      <c r="B65" s="349" t="s">
        <v>1</v>
      </c>
      <c r="C65" s="342"/>
      <c r="D65" s="349" t="s">
        <v>104</v>
      </c>
      <c r="E65" s="342"/>
      <c r="F65" s="130" t="s">
        <v>0</v>
      </c>
      <c r="H65" s="358" t="s">
        <v>19</v>
      </c>
      <c r="I65" s="359"/>
      <c r="J65" s="349" t="s">
        <v>104</v>
      </c>
      <c r="K65" s="347"/>
      <c r="L65" s="130" t="s">
        <v>0</v>
      </c>
      <c r="N65" s="341" t="s">
        <v>22</v>
      </c>
      <c r="O65" s="342"/>
      <c r="P65" s="130" t="s">
        <v>0</v>
      </c>
    </row>
    <row r="66" spans="1:16" x14ac:dyDescent="0.25">
      <c r="A66" s="356"/>
      <c r="B66" s="350" t="str">
        <f>B5</f>
        <v>jan-abr</v>
      </c>
      <c r="C66" s="344"/>
      <c r="D66" s="350" t="str">
        <f>B5</f>
        <v>jan-abr</v>
      </c>
      <c r="E66" s="344"/>
      <c r="F66" s="131" t="str">
        <f>F37</f>
        <v>2023/2022</v>
      </c>
      <c r="H66" s="339" t="str">
        <f>B5</f>
        <v>jan-abr</v>
      </c>
      <c r="I66" s="344"/>
      <c r="J66" s="350" t="str">
        <f>B5</f>
        <v>jan-abr</v>
      </c>
      <c r="K66" s="340"/>
      <c r="L66" s="131" t="str">
        <f>F66</f>
        <v>2023/2022</v>
      </c>
      <c r="N66" s="339" t="str">
        <f>B5</f>
        <v>jan-abr</v>
      </c>
      <c r="O66" s="340"/>
      <c r="P66" s="131" t="str">
        <f>P37</f>
        <v>2023/2022</v>
      </c>
    </row>
    <row r="67" spans="1:16" ht="19.5" customHeight="1" thickBot="1" x14ac:dyDescent="0.3">
      <c r="A67" s="357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 t="s">
        <v>23</v>
      </c>
    </row>
    <row r="68" spans="1:16" ht="20.100000000000001" customHeight="1" x14ac:dyDescent="0.25">
      <c r="A68" s="38" t="s">
        <v>161</v>
      </c>
      <c r="B68" s="39">
        <v>71301.73</v>
      </c>
      <c r="C68" s="147">
        <v>64136.299999999996</v>
      </c>
      <c r="D68" s="247">
        <f>B68/$B$96</f>
        <v>0.14525429865897888</v>
      </c>
      <c r="E68" s="246">
        <f>C68/$C$96</f>
        <v>0.13038922391857713</v>
      </c>
      <c r="F68" s="61">
        <f t="shared" ref="F68:F80" si="29">(C68-B68)/B68</f>
        <v>-0.10049447608073465</v>
      </c>
      <c r="H68" s="19">
        <v>20606.895</v>
      </c>
      <c r="I68" s="147">
        <v>20367.278000000009</v>
      </c>
      <c r="J68" s="245">
        <f>H68/$H$96</f>
        <v>0.18174135564184635</v>
      </c>
      <c r="K68" s="246">
        <f>I68/$I$96</f>
        <v>0.17243423527446808</v>
      </c>
      <c r="L68" s="61">
        <f t="shared" ref="L68:L80" si="30">(I68-H68)/H68</f>
        <v>-1.162800121027409E-2</v>
      </c>
      <c r="N68" s="41">
        <f t="shared" ref="N68:N96" si="31">(H68/B68)*10</f>
        <v>2.8900974772982368</v>
      </c>
      <c r="O68" s="149">
        <f t="shared" ref="O68:O96" si="32">(I68/C68)*10</f>
        <v>3.1756241005483647</v>
      </c>
      <c r="P68" s="61">
        <f t="shared" si="8"/>
        <v>9.8794807266171542E-2</v>
      </c>
    </row>
    <row r="69" spans="1:16" ht="20.100000000000001" customHeight="1" x14ac:dyDescent="0.25">
      <c r="A69" s="38" t="s">
        <v>162</v>
      </c>
      <c r="B69" s="19">
        <v>60746.429999999978</v>
      </c>
      <c r="C69" s="140">
        <v>67728.869999999981</v>
      </c>
      <c r="D69" s="247">
        <f t="shared" ref="D69:D95" si="33">B69/$B$96</f>
        <v>0.12375127624093765</v>
      </c>
      <c r="E69" s="215">
        <f t="shared" ref="E69:E95" si="34">C69/$C$96</f>
        <v>0.1376929257874589</v>
      </c>
      <c r="F69" s="52">
        <f t="shared" si="29"/>
        <v>0.11494403868671796</v>
      </c>
      <c r="H69" s="19">
        <v>17278.940999999999</v>
      </c>
      <c r="I69" s="140">
        <v>20046.037</v>
      </c>
      <c r="J69" s="214">
        <f t="shared" ref="J69:J96" si="35">H69/$H$96</f>
        <v>0.15239065183743014</v>
      </c>
      <c r="K69" s="215">
        <f t="shared" ref="K69:K96" si="36">I69/$I$96</f>
        <v>0.16971453231888378</v>
      </c>
      <c r="L69" s="52">
        <f t="shared" si="30"/>
        <v>0.16014268467031639</v>
      </c>
      <c r="N69" s="40">
        <f t="shared" si="31"/>
        <v>2.8444372780425131</v>
      </c>
      <c r="O69" s="143">
        <f t="shared" si="32"/>
        <v>2.9597477412512574</v>
      </c>
      <c r="P69" s="52">
        <f t="shared" si="8"/>
        <v>4.0538936857169409E-2</v>
      </c>
    </row>
    <row r="70" spans="1:16" ht="20.100000000000001" customHeight="1" x14ac:dyDescent="0.25">
      <c r="A70" s="38" t="s">
        <v>167</v>
      </c>
      <c r="B70" s="19">
        <v>100090.45999999996</v>
      </c>
      <c r="C70" s="140">
        <v>107083.62</v>
      </c>
      <c r="D70" s="247">
        <f t="shared" si="33"/>
        <v>0.20390205917520618</v>
      </c>
      <c r="E70" s="215">
        <f t="shared" si="34"/>
        <v>0.21770120986386532</v>
      </c>
      <c r="F70" s="52">
        <f t="shared" si="29"/>
        <v>6.9868397048030703E-2</v>
      </c>
      <c r="H70" s="19">
        <v>11872.628000000002</v>
      </c>
      <c r="I70" s="140">
        <v>14759.436999999996</v>
      </c>
      <c r="J70" s="214">
        <f t="shared" si="35"/>
        <v>0.10470997730377835</v>
      </c>
      <c r="K70" s="215">
        <f t="shared" si="36"/>
        <v>0.12495691531174109</v>
      </c>
      <c r="L70" s="52">
        <f t="shared" si="30"/>
        <v>0.24314827349092327</v>
      </c>
      <c r="N70" s="40">
        <f t="shared" si="31"/>
        <v>1.1861897727315878</v>
      </c>
      <c r="O70" s="143">
        <f t="shared" si="32"/>
        <v>1.3783094930858701</v>
      </c>
      <c r="P70" s="52">
        <f t="shared" si="8"/>
        <v>0.16196373023168478</v>
      </c>
    </row>
    <row r="71" spans="1:16" ht="20.100000000000001" customHeight="1" x14ac:dyDescent="0.25">
      <c r="A71" s="38" t="s">
        <v>163</v>
      </c>
      <c r="B71" s="19">
        <v>53144.500000000007</v>
      </c>
      <c r="C71" s="140">
        <v>47838.36</v>
      </c>
      <c r="D71" s="247">
        <f t="shared" si="33"/>
        <v>0.10826479350616183</v>
      </c>
      <c r="E71" s="215">
        <f t="shared" si="34"/>
        <v>9.7255479875476197E-2</v>
      </c>
      <c r="F71" s="52">
        <f t="shared" si="29"/>
        <v>-9.984363386615748E-2</v>
      </c>
      <c r="H71" s="19">
        <v>13334.201999999997</v>
      </c>
      <c r="I71" s="140">
        <v>12979.152000000002</v>
      </c>
      <c r="J71" s="214">
        <f t="shared" si="35"/>
        <v>0.11760024729015305</v>
      </c>
      <c r="K71" s="215">
        <f t="shared" si="36"/>
        <v>0.10988459771752918</v>
      </c>
      <c r="L71" s="52">
        <f t="shared" si="30"/>
        <v>-2.6627015249956143E-2</v>
      </c>
      <c r="N71" s="40">
        <f t="shared" si="31"/>
        <v>2.5090464676495206</v>
      </c>
      <c r="O71" s="143">
        <f t="shared" si="32"/>
        <v>2.7131264533315944</v>
      </c>
      <c r="P71" s="52">
        <f t="shared" si="8"/>
        <v>8.133766684411245E-2</v>
      </c>
    </row>
    <row r="72" spans="1:16" ht="20.100000000000001" customHeight="1" x14ac:dyDescent="0.25">
      <c r="A72" s="38" t="s">
        <v>166</v>
      </c>
      <c r="B72" s="19">
        <v>42096.920000000006</v>
      </c>
      <c r="C72" s="140">
        <v>35315.94000000001</v>
      </c>
      <c r="D72" s="247">
        <f t="shared" si="33"/>
        <v>8.5758909220058785E-2</v>
      </c>
      <c r="E72" s="215">
        <f t="shared" si="34"/>
        <v>7.1797375410727421E-2</v>
      </c>
      <c r="F72" s="52">
        <f t="shared" si="29"/>
        <v>-0.16108019304025081</v>
      </c>
      <c r="H72" s="19">
        <v>14245.268999999998</v>
      </c>
      <c r="I72" s="140">
        <v>12340.906999999999</v>
      </c>
      <c r="J72" s="214">
        <f t="shared" si="35"/>
        <v>0.12563535164044698</v>
      </c>
      <c r="K72" s="215">
        <f t="shared" si="36"/>
        <v>0.10448106325932847</v>
      </c>
      <c r="L72" s="52">
        <f t="shared" si="30"/>
        <v>-0.13368382162527079</v>
      </c>
      <c r="N72" s="40">
        <f t="shared" si="31"/>
        <v>3.3839219116267882</v>
      </c>
      <c r="O72" s="143">
        <f t="shared" si="32"/>
        <v>3.4944297107764926</v>
      </c>
      <c r="P72" s="52">
        <f t="shared" ref="P72:P80" si="37">(O72-N72)/N72</f>
        <v>3.265672259457629E-2</v>
      </c>
    </row>
    <row r="73" spans="1:16" ht="20.100000000000001" customHeight="1" x14ac:dyDescent="0.25">
      <c r="A73" s="38" t="s">
        <v>168</v>
      </c>
      <c r="B73" s="19">
        <v>31836.380000000008</v>
      </c>
      <c r="C73" s="140">
        <v>30563.450000000012</v>
      </c>
      <c r="D73" s="247">
        <f t="shared" si="33"/>
        <v>6.4856365318776185E-2</v>
      </c>
      <c r="E73" s="215">
        <f t="shared" si="34"/>
        <v>6.2135553902770167E-2</v>
      </c>
      <c r="F73" s="52">
        <f t="shared" si="29"/>
        <v>-3.9983503149541383E-2</v>
      </c>
      <c r="H73" s="19">
        <v>10773.726000000004</v>
      </c>
      <c r="I73" s="140">
        <v>10618.324000000001</v>
      </c>
      <c r="J73" s="214">
        <f t="shared" si="35"/>
        <v>9.5018272697260181E-2</v>
      </c>
      <c r="K73" s="215">
        <f t="shared" si="36"/>
        <v>8.9897264565079849E-2</v>
      </c>
      <c r="L73" s="52">
        <f t="shared" si="30"/>
        <v>-1.4424164861813232E-2</v>
      </c>
      <c r="N73" s="40">
        <f t="shared" si="31"/>
        <v>3.3840926638016011</v>
      </c>
      <c r="O73" s="143">
        <f t="shared" si="32"/>
        <v>3.4741902501190136</v>
      </c>
      <c r="P73" s="52">
        <f t="shared" si="37"/>
        <v>2.6623853206253288E-2</v>
      </c>
    </row>
    <row r="74" spans="1:16" ht="20.100000000000001" customHeight="1" x14ac:dyDescent="0.25">
      <c r="A74" s="38" t="s">
        <v>176</v>
      </c>
      <c r="B74" s="19">
        <v>13341.479999999996</v>
      </c>
      <c r="C74" s="140">
        <v>12847.409999999998</v>
      </c>
      <c r="D74" s="247">
        <f t="shared" si="33"/>
        <v>2.7178966351486745E-2</v>
      </c>
      <c r="E74" s="215">
        <f t="shared" si="34"/>
        <v>2.6118809773307269E-2</v>
      </c>
      <c r="F74" s="52">
        <f t="shared" si="29"/>
        <v>-3.7032623067305731E-2</v>
      </c>
      <c r="H74" s="19">
        <v>3405.1629999999996</v>
      </c>
      <c r="I74" s="140">
        <v>3331.3879999999995</v>
      </c>
      <c r="J74" s="214">
        <f t="shared" si="35"/>
        <v>3.0031644253122866E-2</v>
      </c>
      <c r="K74" s="215">
        <f t="shared" si="36"/>
        <v>2.82043256925417E-2</v>
      </c>
      <c r="L74" s="52">
        <f t="shared" si="30"/>
        <v>-2.1665629516120111E-2</v>
      </c>
      <c r="N74" s="40">
        <f t="shared" si="31"/>
        <v>2.5523127868872124</v>
      </c>
      <c r="O74" s="143">
        <f t="shared" si="32"/>
        <v>2.5930424887195165</v>
      </c>
      <c r="P74" s="52">
        <f t="shared" si="37"/>
        <v>1.5957958617594751E-2</v>
      </c>
    </row>
    <row r="75" spans="1:16" ht="20.100000000000001" customHeight="1" x14ac:dyDescent="0.25">
      <c r="A75" s="38" t="s">
        <v>178</v>
      </c>
      <c r="B75" s="19">
        <v>4728.8799999999992</v>
      </c>
      <c r="C75" s="140">
        <v>12728.949999999997</v>
      </c>
      <c r="D75" s="247">
        <f t="shared" si="33"/>
        <v>9.6335691692539856E-3</v>
      </c>
      <c r="E75" s="215">
        <f t="shared" si="34"/>
        <v>2.5877980360550456E-2</v>
      </c>
      <c r="F75" s="52">
        <f t="shared" si="29"/>
        <v>1.6917473059159884</v>
      </c>
      <c r="H75" s="19">
        <v>906.40600000000006</v>
      </c>
      <c r="I75" s="140">
        <v>2674.2139999999995</v>
      </c>
      <c r="J75" s="214">
        <f t="shared" si="35"/>
        <v>7.9939969219964182E-3</v>
      </c>
      <c r="K75" s="215">
        <f t="shared" si="36"/>
        <v>2.2640533803794306E-2</v>
      </c>
      <c r="L75" s="52">
        <f t="shared" si="30"/>
        <v>1.9503489606202953</v>
      </c>
      <c r="N75" s="40">
        <f t="shared" si="31"/>
        <v>1.9167456141834858</v>
      </c>
      <c r="O75" s="143">
        <f t="shared" si="32"/>
        <v>2.1008912753997775</v>
      </c>
      <c r="P75" s="52">
        <f t="shared" si="37"/>
        <v>9.6072039948157606E-2</v>
      </c>
    </row>
    <row r="76" spans="1:16" ht="20.100000000000001" customHeight="1" x14ac:dyDescent="0.25">
      <c r="A76" s="38" t="s">
        <v>180</v>
      </c>
      <c r="B76" s="19">
        <v>25045.099999999995</v>
      </c>
      <c r="C76" s="140">
        <v>31883.590000000011</v>
      </c>
      <c r="D76" s="247">
        <f t="shared" si="33"/>
        <v>5.102132073575201E-2</v>
      </c>
      <c r="E76" s="215">
        <f t="shared" si="34"/>
        <v>6.4819401116654823E-2</v>
      </c>
      <c r="F76" s="52">
        <f t="shared" si="29"/>
        <v>0.27304702317020163</v>
      </c>
      <c r="H76" s="19">
        <v>1811.5310000000002</v>
      </c>
      <c r="I76" s="140">
        <v>2350.2669999999998</v>
      </c>
      <c r="J76" s="214">
        <f t="shared" si="35"/>
        <v>1.5976696136280093E-2</v>
      </c>
      <c r="K76" s="215">
        <f t="shared" si="36"/>
        <v>1.9897921206546012E-2</v>
      </c>
      <c r="L76" s="52">
        <f t="shared" si="30"/>
        <v>0.29739264743468347</v>
      </c>
      <c r="N76" s="40">
        <f t="shared" si="31"/>
        <v>0.72330755317407414</v>
      </c>
      <c r="O76" s="143">
        <f t="shared" si="32"/>
        <v>0.73714001465957846</v>
      </c>
      <c r="P76" s="52">
        <f t="shared" si="37"/>
        <v>1.912390023414472E-2</v>
      </c>
    </row>
    <row r="77" spans="1:16" ht="20.100000000000001" customHeight="1" x14ac:dyDescent="0.25">
      <c r="A77" s="38" t="s">
        <v>179</v>
      </c>
      <c r="B77" s="19">
        <v>10006.170000000002</v>
      </c>
      <c r="C77" s="140">
        <v>5575.2100000000009</v>
      </c>
      <c r="D77" s="247">
        <f t="shared" si="33"/>
        <v>2.0384346994280714E-2</v>
      </c>
      <c r="E77" s="215">
        <f t="shared" si="34"/>
        <v>1.1334412884483367E-2</v>
      </c>
      <c r="F77" s="52">
        <f t="shared" si="29"/>
        <v>-0.44282277834576067</v>
      </c>
      <c r="H77" s="19">
        <v>2589.8890000000006</v>
      </c>
      <c r="I77" s="140">
        <v>1981.0929999999998</v>
      </c>
      <c r="J77" s="214">
        <f t="shared" si="35"/>
        <v>2.2841380898088039E-2</v>
      </c>
      <c r="K77" s="215">
        <f t="shared" si="36"/>
        <v>1.6772406035926921E-2</v>
      </c>
      <c r="L77" s="52">
        <f t="shared" si="30"/>
        <v>-0.23506644493258227</v>
      </c>
      <c r="N77" s="40">
        <f t="shared" si="31"/>
        <v>2.5882920238213023</v>
      </c>
      <c r="O77" s="143">
        <f t="shared" si="32"/>
        <v>3.5533961949415351</v>
      </c>
      <c r="P77" s="52">
        <f t="shared" si="37"/>
        <v>0.3728729842838106</v>
      </c>
    </row>
    <row r="78" spans="1:16" ht="20.100000000000001" customHeight="1" x14ac:dyDescent="0.25">
      <c r="A78" s="38" t="s">
        <v>182</v>
      </c>
      <c r="B78" s="19">
        <v>4724.7700000000023</v>
      </c>
      <c r="C78" s="140">
        <v>4528.7799999999988</v>
      </c>
      <c r="D78" s="247">
        <f t="shared" si="33"/>
        <v>9.6251963686573103E-3</v>
      </c>
      <c r="E78" s="215">
        <f t="shared" si="34"/>
        <v>9.2070186383993724E-3</v>
      </c>
      <c r="F78" s="52">
        <f t="shared" si="29"/>
        <v>-4.1481384279023807E-2</v>
      </c>
      <c r="H78" s="19">
        <v>1925.0280000000005</v>
      </c>
      <c r="I78" s="140">
        <v>1493.0329999999999</v>
      </c>
      <c r="J78" s="214">
        <f t="shared" si="35"/>
        <v>1.6977676567406796E-2</v>
      </c>
      <c r="K78" s="215">
        <f t="shared" si="36"/>
        <v>1.2640373622559911E-2</v>
      </c>
      <c r="L78" s="52">
        <f t="shared" si="30"/>
        <v>-0.22440972287156366</v>
      </c>
      <c r="N78" s="40">
        <f t="shared" si="31"/>
        <v>4.0743316605887685</v>
      </c>
      <c r="O78" s="143">
        <f t="shared" si="32"/>
        <v>3.2967664580748024</v>
      </c>
      <c r="P78" s="52">
        <f t="shared" si="37"/>
        <v>-0.19084484702985682</v>
      </c>
    </row>
    <row r="79" spans="1:16" ht="20.100000000000001" customHeight="1" x14ac:dyDescent="0.25">
      <c r="A79" s="38" t="s">
        <v>177</v>
      </c>
      <c r="B79" s="19">
        <v>463.44999999999993</v>
      </c>
      <c r="C79" s="140">
        <v>704.52</v>
      </c>
      <c r="D79" s="247">
        <f t="shared" si="33"/>
        <v>9.4413003321944299E-4</v>
      </c>
      <c r="E79" s="215">
        <f t="shared" si="34"/>
        <v>1.4322905442801653E-3</v>
      </c>
      <c r="F79" s="52">
        <f t="shared" si="29"/>
        <v>0.52016398748516579</v>
      </c>
      <c r="H79" s="19">
        <v>810.32499999999982</v>
      </c>
      <c r="I79" s="140">
        <v>1353.0920000000003</v>
      </c>
      <c r="J79" s="214">
        <f t="shared" si="35"/>
        <v>7.1466159268768585E-3</v>
      </c>
      <c r="K79" s="215">
        <f t="shared" si="36"/>
        <v>1.1455599725991883E-2</v>
      </c>
      <c r="L79" s="52">
        <f t="shared" si="30"/>
        <v>0.66981396353315104</v>
      </c>
      <c r="N79" s="40">
        <f t="shared" si="31"/>
        <v>17.484626173265724</v>
      </c>
      <c r="O79" s="143">
        <f t="shared" si="32"/>
        <v>19.205870663714308</v>
      </c>
      <c r="P79" s="52">
        <f t="shared" si="37"/>
        <v>9.844331090591997E-2</v>
      </c>
    </row>
    <row r="80" spans="1:16" ht="20.100000000000001" customHeight="1" x14ac:dyDescent="0.25">
      <c r="A80" s="38" t="s">
        <v>195</v>
      </c>
      <c r="B80" s="19">
        <v>3435.3799999999997</v>
      </c>
      <c r="C80" s="140">
        <v>3554.44</v>
      </c>
      <c r="D80" s="247">
        <f t="shared" si="33"/>
        <v>6.9984797357242638E-3</v>
      </c>
      <c r="E80" s="215">
        <f t="shared" si="34"/>
        <v>7.2261835039618338E-3</v>
      </c>
      <c r="F80" s="52">
        <f t="shared" si="29"/>
        <v>3.4657010287071709E-2</v>
      </c>
      <c r="H80" s="19">
        <v>1005.8630000000001</v>
      </c>
      <c r="I80" s="140">
        <v>1246.519</v>
      </c>
      <c r="J80" s="214">
        <f t="shared" si="35"/>
        <v>8.8711523599248939E-3</v>
      </c>
      <c r="K80" s="215">
        <f t="shared" si="36"/>
        <v>1.0553327279182548E-2</v>
      </c>
      <c r="L80" s="52">
        <f t="shared" si="30"/>
        <v>0.23925325814748125</v>
      </c>
      <c r="N80" s="40">
        <f t="shared" si="31"/>
        <v>2.9279526573479502</v>
      </c>
      <c r="O80" s="143">
        <f t="shared" si="32"/>
        <v>3.5069349883525955</v>
      </c>
      <c r="P80" s="52">
        <f t="shared" si="37"/>
        <v>0.19774306444185127</v>
      </c>
    </row>
    <row r="81" spans="1:16" ht="20.100000000000001" customHeight="1" x14ac:dyDescent="0.25">
      <c r="A81" s="38" t="s">
        <v>196</v>
      </c>
      <c r="B81" s="19">
        <v>5253.7699999999995</v>
      </c>
      <c r="C81" s="140">
        <v>4637.1200000000017</v>
      </c>
      <c r="D81" s="247">
        <f t="shared" si="33"/>
        <v>1.070286340409389E-2</v>
      </c>
      <c r="E81" s="215">
        <f t="shared" si="34"/>
        <v>9.4272740712718489E-3</v>
      </c>
      <c r="F81" s="52">
        <f t="shared" ref="F81:F83" si="38">(C81-B81)/B81</f>
        <v>-0.1173728579667549</v>
      </c>
      <c r="H81" s="19">
        <v>1107.5820000000001</v>
      </c>
      <c r="I81" s="140">
        <v>1053.3119999999999</v>
      </c>
      <c r="J81" s="214">
        <f t="shared" si="35"/>
        <v>9.7682573800908622E-3</v>
      </c>
      <c r="K81" s="215">
        <f t="shared" si="36"/>
        <v>8.917590717101246E-3</v>
      </c>
      <c r="L81" s="52">
        <f t="shared" ref="L81:L87" si="39">(I81-H81)/H81</f>
        <v>-4.8998629446849268E-2</v>
      </c>
      <c r="N81" s="40">
        <f t="shared" si="31"/>
        <v>2.1081661359366706</v>
      </c>
      <c r="O81" s="143">
        <f t="shared" si="32"/>
        <v>2.2714788489407209</v>
      </c>
      <c r="P81" s="52">
        <f t="shared" ref="P81:P83" si="40">(O81-N81)/N81</f>
        <v>7.7466718689838732E-2</v>
      </c>
    </row>
    <row r="82" spans="1:16" ht="20.100000000000001" customHeight="1" x14ac:dyDescent="0.25">
      <c r="A82" s="38" t="s">
        <v>198</v>
      </c>
      <c r="B82" s="19">
        <v>15610.4</v>
      </c>
      <c r="C82" s="140">
        <v>16477.739999999994</v>
      </c>
      <c r="D82" s="247">
        <f t="shared" si="33"/>
        <v>3.1801159716406936E-2</v>
      </c>
      <c r="E82" s="215">
        <f t="shared" si="34"/>
        <v>3.3499277796381996E-2</v>
      </c>
      <c r="F82" s="52">
        <f t="shared" si="38"/>
        <v>5.5561676830830388E-2</v>
      </c>
      <c r="H82" s="19">
        <v>793.29300000000012</v>
      </c>
      <c r="I82" s="140">
        <v>925.57900000000018</v>
      </c>
      <c r="J82" s="214">
        <f t="shared" si="35"/>
        <v>6.996403157350355E-3</v>
      </c>
      <c r="K82" s="215">
        <f t="shared" si="36"/>
        <v>7.8361726614183235E-3</v>
      </c>
      <c r="L82" s="52">
        <f t="shared" si="39"/>
        <v>0.16675553673106916</v>
      </c>
      <c r="N82" s="40">
        <f t="shared" si="31"/>
        <v>0.50818236560241892</v>
      </c>
      <c r="O82" s="143">
        <f t="shared" si="32"/>
        <v>0.56171477399206482</v>
      </c>
      <c r="P82" s="52">
        <f t="shared" si="40"/>
        <v>0.10534094060148373</v>
      </c>
    </row>
    <row r="83" spans="1:16" ht="20.100000000000001" customHeight="1" x14ac:dyDescent="0.25">
      <c r="A83" s="38" t="s">
        <v>200</v>
      </c>
      <c r="B83" s="19">
        <v>4020.91</v>
      </c>
      <c r="C83" s="140">
        <v>3538.7999999999993</v>
      </c>
      <c r="D83" s="247">
        <f t="shared" si="33"/>
        <v>8.1913084299760301E-3</v>
      </c>
      <c r="E83" s="215">
        <f t="shared" si="34"/>
        <v>7.1943873532314883E-3</v>
      </c>
      <c r="F83" s="52">
        <f t="shared" si="38"/>
        <v>-0.11990071899147223</v>
      </c>
      <c r="H83" s="19">
        <v>953.38800000000003</v>
      </c>
      <c r="I83" s="140">
        <v>839.577</v>
      </c>
      <c r="J83" s="214">
        <f t="shared" si="35"/>
        <v>8.4083520381245513E-3</v>
      </c>
      <c r="K83" s="215">
        <f t="shared" si="36"/>
        <v>7.1080592089444658E-3</v>
      </c>
      <c r="L83" s="52">
        <f t="shared" si="39"/>
        <v>-0.11937532253395264</v>
      </c>
      <c r="N83" s="40">
        <f t="shared" si="31"/>
        <v>2.3710752043691605</v>
      </c>
      <c r="O83" s="143">
        <f t="shared" si="32"/>
        <v>2.3724906748050194</v>
      </c>
      <c r="P83" s="52">
        <f t="shared" si="40"/>
        <v>5.9697407878527139E-4</v>
      </c>
    </row>
    <row r="84" spans="1:16" ht="20.100000000000001" customHeight="1" x14ac:dyDescent="0.25">
      <c r="A84" s="38" t="s">
        <v>201</v>
      </c>
      <c r="B84" s="19">
        <v>10594.48</v>
      </c>
      <c r="C84" s="140">
        <v>6956.67</v>
      </c>
      <c r="D84" s="247">
        <f t="shared" si="33"/>
        <v>2.1582839042707358E-2</v>
      </c>
      <c r="E84" s="215">
        <f t="shared" si="34"/>
        <v>1.4142923778852975E-2</v>
      </c>
      <c r="F84" s="52">
        <f t="shared" ref="F84:F87" si="41">(C84-B84)/B84</f>
        <v>-0.34336843337285072</v>
      </c>
      <c r="H84" s="19">
        <v>1195.4789999999998</v>
      </c>
      <c r="I84" s="140">
        <v>805.12099999999998</v>
      </c>
      <c r="J84" s="214">
        <f t="shared" si="35"/>
        <v>1.054346004584188E-2</v>
      </c>
      <c r="K84" s="215">
        <f t="shared" si="36"/>
        <v>6.8163464915839489E-3</v>
      </c>
      <c r="L84" s="52">
        <f t="shared" ref="L84:L85" si="42">(I84-H84)/H84</f>
        <v>-0.3265285295684825</v>
      </c>
      <c r="N84" s="40">
        <f t="shared" si="31"/>
        <v>1.128397995937507</v>
      </c>
      <c r="O84" s="143">
        <f t="shared" si="32"/>
        <v>1.1573367717600518</v>
      </c>
      <c r="P84" s="52">
        <f t="shared" ref="P84:P86" si="43">(O84-N84)/N84</f>
        <v>2.5645894380113266E-2</v>
      </c>
    </row>
    <row r="85" spans="1:16" ht="20.100000000000001" customHeight="1" x14ac:dyDescent="0.25">
      <c r="A85" s="38" t="s">
        <v>197</v>
      </c>
      <c r="B85" s="19">
        <v>1753.52</v>
      </c>
      <c r="C85" s="140">
        <v>3490.24</v>
      </c>
      <c r="D85" s="247">
        <f t="shared" si="33"/>
        <v>3.5722319470297935E-3</v>
      </c>
      <c r="E85" s="215">
        <f t="shared" si="34"/>
        <v>7.0956647778180944E-3</v>
      </c>
      <c r="F85" s="52">
        <f t="shared" si="41"/>
        <v>0.99041927095214188</v>
      </c>
      <c r="H85" s="19">
        <v>378.16800000000001</v>
      </c>
      <c r="I85" s="140">
        <v>752.61399999999981</v>
      </c>
      <c r="J85" s="214">
        <f t="shared" si="35"/>
        <v>3.3352314834605482E-3</v>
      </c>
      <c r="K85" s="215">
        <f t="shared" si="36"/>
        <v>6.3718097011715765E-3</v>
      </c>
      <c r="L85" s="52">
        <f t="shared" si="42"/>
        <v>0.99015781345856813</v>
      </c>
      <c r="N85" s="40">
        <f t="shared" si="31"/>
        <v>2.156622108672841</v>
      </c>
      <c r="O85" s="143">
        <f t="shared" si="32"/>
        <v>2.156338819106995</v>
      </c>
      <c r="P85" s="52">
        <f t="shared" si="43"/>
        <v>-1.3135799948760333E-4</v>
      </c>
    </row>
    <row r="86" spans="1:16" ht="20.100000000000001" customHeight="1" x14ac:dyDescent="0.25">
      <c r="A86" s="38" t="s">
        <v>199</v>
      </c>
      <c r="B86" s="19">
        <v>5147.7199999999993</v>
      </c>
      <c r="C86" s="140">
        <v>2498.4299999999998</v>
      </c>
      <c r="D86" s="247">
        <f t="shared" si="33"/>
        <v>1.0486820702566384E-2</v>
      </c>
      <c r="E86" s="215">
        <f t="shared" si="34"/>
        <v>5.0793130990545244E-3</v>
      </c>
      <c r="F86" s="52">
        <f t="shared" si="41"/>
        <v>-0.51465308913460717</v>
      </c>
      <c r="H86" s="19">
        <v>1224.0859999999996</v>
      </c>
      <c r="I86" s="140">
        <v>666.67499999999995</v>
      </c>
      <c r="J86" s="214">
        <f t="shared" si="35"/>
        <v>1.0795757879205239E-2</v>
      </c>
      <c r="K86" s="215">
        <f t="shared" si="36"/>
        <v>5.6442296217298132E-3</v>
      </c>
      <c r="L86" s="52">
        <f t="shared" si="39"/>
        <v>-0.45536914889966867</v>
      </c>
      <c r="N86" s="40">
        <f t="shared" si="31"/>
        <v>2.3779187679205545</v>
      </c>
      <c r="O86" s="143">
        <f t="shared" si="32"/>
        <v>2.6683757399646977</v>
      </c>
      <c r="P86" s="52">
        <f t="shared" si="43"/>
        <v>0.12214755859727808</v>
      </c>
    </row>
    <row r="87" spans="1:16" ht="20.100000000000001" customHeight="1" x14ac:dyDescent="0.25">
      <c r="A87" s="38" t="s">
        <v>203</v>
      </c>
      <c r="B87" s="19">
        <v>1540.7400000000005</v>
      </c>
      <c r="C87" s="140">
        <v>1913.2700000000002</v>
      </c>
      <c r="D87" s="247">
        <f t="shared" si="33"/>
        <v>3.138761263097476E-3</v>
      </c>
      <c r="E87" s="215">
        <f t="shared" si="34"/>
        <v>3.8896816692995406E-3</v>
      </c>
      <c r="F87" s="52">
        <f t="shared" si="41"/>
        <v>0.24178641432039127</v>
      </c>
      <c r="H87" s="19">
        <v>579.221</v>
      </c>
      <c r="I87" s="140">
        <v>649.05000000000007</v>
      </c>
      <c r="J87" s="214">
        <f t="shared" si="35"/>
        <v>5.1084071499479123E-3</v>
      </c>
      <c r="K87" s="215">
        <f t="shared" si="36"/>
        <v>5.4950121663235249E-3</v>
      </c>
      <c r="L87" s="52">
        <f t="shared" si="39"/>
        <v>0.12055674776984962</v>
      </c>
      <c r="N87" s="40">
        <f t="shared" ref="N87" si="44">(H87/B87)*10</f>
        <v>3.7593688746965732</v>
      </c>
      <c r="O87" s="143">
        <f t="shared" ref="O87" si="45">(I87/C87)*10</f>
        <v>3.392359677410925</v>
      </c>
      <c r="P87" s="52">
        <f t="shared" ref="P87" si="46">(O87-N87)/N87</f>
        <v>-9.7625215699342696E-2</v>
      </c>
    </row>
    <row r="88" spans="1:16" ht="20.100000000000001" customHeight="1" x14ac:dyDescent="0.25">
      <c r="A88" s="38" t="s">
        <v>204</v>
      </c>
      <c r="B88" s="19">
        <v>860.56000000000017</v>
      </c>
      <c r="C88" s="140">
        <v>1647.2400000000002</v>
      </c>
      <c r="D88" s="247">
        <f t="shared" si="33"/>
        <v>1.7531136937907522E-3</v>
      </c>
      <c r="E88" s="215">
        <f t="shared" si="34"/>
        <v>3.3488421565889682E-3</v>
      </c>
      <c r="F88" s="52">
        <f t="shared" ref="F88:F94" si="47">(C88-B88)/B88</f>
        <v>0.91414892628056144</v>
      </c>
      <c r="H88" s="19">
        <v>246.81200000000004</v>
      </c>
      <c r="I88" s="140">
        <v>506.21600000000001</v>
      </c>
      <c r="J88" s="214">
        <f t="shared" si="35"/>
        <v>2.1767446026524319E-3</v>
      </c>
      <c r="K88" s="215">
        <f t="shared" si="36"/>
        <v>4.2857454414723505E-3</v>
      </c>
      <c r="L88" s="52">
        <f t="shared" ref="L88:L94" si="48">(I88-H88)/H88</f>
        <v>1.0510185890475339</v>
      </c>
      <c r="N88" s="40">
        <f t="shared" si="31"/>
        <v>2.8680394161941059</v>
      </c>
      <c r="O88" s="143">
        <f t="shared" si="32"/>
        <v>3.0731162429275631</v>
      </c>
      <c r="P88" s="52">
        <f t="shared" ref="P88:P93" si="49">(O88-N88)/N88</f>
        <v>7.1504186998097352E-2</v>
      </c>
    </row>
    <row r="89" spans="1:16" ht="20.100000000000001" customHeight="1" x14ac:dyDescent="0.25">
      <c r="A89" s="38" t="s">
        <v>207</v>
      </c>
      <c r="B89" s="19">
        <v>4450.4500000000025</v>
      </c>
      <c r="C89" s="140">
        <v>2350.2200000000003</v>
      </c>
      <c r="D89" s="247">
        <f t="shared" si="33"/>
        <v>9.0663577653284557E-3</v>
      </c>
      <c r="E89" s="215">
        <f t="shared" si="34"/>
        <v>4.778001877843256E-3</v>
      </c>
      <c r="F89" s="52">
        <f t="shared" si="47"/>
        <v>-0.47191407610466379</v>
      </c>
      <c r="H89" s="19">
        <v>939.04899999999964</v>
      </c>
      <c r="I89" s="140">
        <v>481.85400000000004</v>
      </c>
      <c r="J89" s="214">
        <f t="shared" si="35"/>
        <v>8.281890031182286E-3</v>
      </c>
      <c r="K89" s="215">
        <f t="shared" si="36"/>
        <v>4.0794909365867897E-3</v>
      </c>
      <c r="L89" s="52">
        <f t="shared" si="48"/>
        <v>-0.48687022721923967</v>
      </c>
      <c r="N89" s="40">
        <f t="shared" si="31"/>
        <v>2.1100091002033485</v>
      </c>
      <c r="O89" s="143">
        <f t="shared" si="32"/>
        <v>2.0502506148360577</v>
      </c>
      <c r="P89" s="52">
        <f t="shared" si="49"/>
        <v>-2.8321434898802882E-2</v>
      </c>
    </row>
    <row r="90" spans="1:16" ht="20.100000000000001" customHeight="1" x14ac:dyDescent="0.25">
      <c r="A90" s="38" t="s">
        <v>206</v>
      </c>
      <c r="B90" s="19">
        <v>832.93999999999994</v>
      </c>
      <c r="C90" s="140">
        <v>1672.9900000000005</v>
      </c>
      <c r="D90" s="247">
        <f t="shared" si="33"/>
        <v>1.6968468440388454E-3</v>
      </c>
      <c r="E90" s="215">
        <f t="shared" si="34"/>
        <v>3.401191957184004E-3</v>
      </c>
      <c r="F90" s="52">
        <f t="shared" si="47"/>
        <v>1.0085360290056913</v>
      </c>
      <c r="H90" s="19">
        <v>196.16299999999998</v>
      </c>
      <c r="I90" s="140">
        <v>415.11199999999997</v>
      </c>
      <c r="J90" s="214">
        <f t="shared" si="35"/>
        <v>1.7300485855230253E-3</v>
      </c>
      <c r="K90" s="215">
        <f t="shared" si="36"/>
        <v>3.5144372396377641E-3</v>
      </c>
      <c r="L90" s="52">
        <f t="shared" si="48"/>
        <v>1.1161585008385884</v>
      </c>
      <c r="N90" s="40">
        <f t="shared" si="31"/>
        <v>2.3550675919033783</v>
      </c>
      <c r="O90" s="143">
        <f t="shared" si="32"/>
        <v>2.4812581067430162</v>
      </c>
      <c r="P90" s="52">
        <f t="shared" si="49"/>
        <v>5.3582544837980632E-2</v>
      </c>
    </row>
    <row r="91" spans="1:16" ht="20.100000000000001" customHeight="1" x14ac:dyDescent="0.25">
      <c r="A91" s="38" t="s">
        <v>194</v>
      </c>
      <c r="B91" s="19">
        <v>1163.1499999999999</v>
      </c>
      <c r="C91" s="140">
        <v>1165.2</v>
      </c>
      <c r="D91" s="247">
        <f t="shared" si="33"/>
        <v>2.3695433124159998E-3</v>
      </c>
      <c r="E91" s="215">
        <f t="shared" si="34"/>
        <v>2.3688538894499076E-3</v>
      </c>
      <c r="F91" s="52">
        <f t="shared" si="47"/>
        <v>1.7624554012811607E-3</v>
      </c>
      <c r="H91" s="19">
        <v>455.05199999999996</v>
      </c>
      <c r="I91" s="140">
        <v>404.50199999999995</v>
      </c>
      <c r="J91" s="214">
        <f t="shared" si="35"/>
        <v>4.0133056128802257E-3</v>
      </c>
      <c r="K91" s="215">
        <f t="shared" si="36"/>
        <v>3.4246104480428288E-3</v>
      </c>
      <c r="L91" s="52">
        <f t="shared" si="48"/>
        <v>-0.11108620553255455</v>
      </c>
      <c r="N91" s="40">
        <f t="shared" si="31"/>
        <v>3.912238318359627</v>
      </c>
      <c r="O91" s="143">
        <f t="shared" si="32"/>
        <v>3.4715242018537582</v>
      </c>
      <c r="P91" s="52">
        <f t="shared" si="49"/>
        <v>-0.11265012012117324</v>
      </c>
    </row>
    <row r="92" spans="1:16" ht="20.100000000000001" customHeight="1" x14ac:dyDescent="0.25">
      <c r="A92" s="38" t="s">
        <v>211</v>
      </c>
      <c r="B92" s="19">
        <v>265.01</v>
      </c>
      <c r="C92" s="140">
        <v>830.8900000000001</v>
      </c>
      <c r="D92" s="247">
        <f t="shared" si="33"/>
        <v>5.3987247837627495E-4</v>
      </c>
      <c r="E92" s="215">
        <f t="shared" si="34"/>
        <v>1.6892010025789854E-3</v>
      </c>
      <c r="F92" s="52">
        <f t="shared" si="47"/>
        <v>2.1353156484660962</v>
      </c>
      <c r="H92" s="19">
        <v>102.65900000000001</v>
      </c>
      <c r="I92" s="140">
        <v>346.92399999999998</v>
      </c>
      <c r="J92" s="214">
        <f t="shared" si="35"/>
        <v>9.0539529748835548E-4</v>
      </c>
      <c r="K92" s="215">
        <f t="shared" si="36"/>
        <v>2.9371413616664697E-3</v>
      </c>
      <c r="L92" s="52">
        <f t="shared" si="48"/>
        <v>2.379382226594843</v>
      </c>
      <c r="N92" s="40">
        <f t="shared" si="31"/>
        <v>3.8737783479868688</v>
      </c>
      <c r="O92" s="143">
        <f t="shared" si="32"/>
        <v>4.1753300677586678</v>
      </c>
      <c r="P92" s="52">
        <f t="shared" si="49"/>
        <v>7.7844340249490482E-2</v>
      </c>
    </row>
    <row r="93" spans="1:16" ht="20.100000000000001" customHeight="1" x14ac:dyDescent="0.25">
      <c r="A93" s="38" t="s">
        <v>208</v>
      </c>
      <c r="B93" s="19">
        <v>346.59999999999997</v>
      </c>
      <c r="C93" s="140">
        <v>1527.1499999999999</v>
      </c>
      <c r="D93" s="247">
        <f t="shared" si="33"/>
        <v>7.060858118758419E-4</v>
      </c>
      <c r="E93" s="215">
        <f t="shared" si="34"/>
        <v>3.1046989506294418E-3</v>
      </c>
      <c r="F93" s="52">
        <f t="shared" si="47"/>
        <v>3.4060877091748414</v>
      </c>
      <c r="H93" s="19">
        <v>65.519000000000005</v>
      </c>
      <c r="I93" s="140">
        <v>326.03700000000003</v>
      </c>
      <c r="J93" s="214">
        <f t="shared" si="35"/>
        <v>5.7784114881442026E-4</v>
      </c>
      <c r="K93" s="215">
        <f t="shared" si="36"/>
        <v>2.7603070359319363E-3</v>
      </c>
      <c r="L93" s="52">
        <f t="shared" si="48"/>
        <v>3.9762206382881304</v>
      </c>
      <c r="N93" s="40">
        <f t="shared" si="31"/>
        <v>1.8903346797461054</v>
      </c>
      <c r="O93" s="143">
        <f t="shared" si="32"/>
        <v>2.1349376289166098</v>
      </c>
      <c r="P93" s="52">
        <f t="shared" si="49"/>
        <v>0.12939663636883469</v>
      </c>
    </row>
    <row r="94" spans="1:16" ht="20.100000000000001" customHeight="1" x14ac:dyDescent="0.25">
      <c r="A94" s="38" t="s">
        <v>215</v>
      </c>
      <c r="B94" s="19">
        <v>403.83000000000004</v>
      </c>
      <c r="C94" s="140">
        <v>762.04</v>
      </c>
      <c r="D94" s="247">
        <f t="shared" si="33"/>
        <v>8.2267349512354677E-4</v>
      </c>
      <c r="E94" s="215">
        <f t="shared" si="34"/>
        <v>1.5492288172986675E-3</v>
      </c>
      <c r="F94" s="52">
        <f t="shared" si="47"/>
        <v>0.88703167174305997</v>
      </c>
      <c r="H94" s="19">
        <v>163.709</v>
      </c>
      <c r="I94" s="140">
        <v>317.47500000000002</v>
      </c>
      <c r="J94" s="214">
        <f t="shared" si="35"/>
        <v>1.4438223512455916E-3</v>
      </c>
      <c r="K94" s="215">
        <f t="shared" si="36"/>
        <v>2.6878191009992469E-3</v>
      </c>
      <c r="L94" s="52">
        <f t="shared" si="48"/>
        <v>0.93926418217691154</v>
      </c>
      <c r="N94" s="40">
        <f t="shared" ref="N94" si="50">(H94/B94)*10</f>
        <v>4.0539088230195865</v>
      </c>
      <c r="O94" s="143">
        <f t="shared" ref="O94" si="51">(I94/C94)*10</f>
        <v>4.1661198887197521</v>
      </c>
      <c r="P94" s="52">
        <f t="shared" ref="P94" si="52">(O94-N94)/N94</f>
        <v>2.767972112815904E-2</v>
      </c>
    </row>
    <row r="95" spans="1:16" ht="20.100000000000001" customHeight="1" thickBot="1" x14ac:dyDescent="0.3">
      <c r="A95" s="8" t="s">
        <v>17</v>
      </c>
      <c r="B95" s="19">
        <f>B96-SUM(B68:B94)</f>
        <v>17669.449999999953</v>
      </c>
      <c r="C95" s="140">
        <f>C96-SUM(C68:C94)</f>
        <v>17926</v>
      </c>
      <c r="D95" s="247">
        <f t="shared" si="33"/>
        <v>3.5995810584678489E-2</v>
      </c>
      <c r="E95" s="215">
        <f t="shared" si="34"/>
        <v>3.6443593222003981E-2</v>
      </c>
      <c r="F95" s="52">
        <f>(C95-B95)/B95</f>
        <v>1.4519410621159528E-2</v>
      </c>
      <c r="H95" s="19">
        <f>H96-SUM(H68:H94)</f>
        <v>4419.7869999999821</v>
      </c>
      <c r="I95" s="140">
        <f>I96-SUM(I68:I94)</f>
        <v>4085.4189999999799</v>
      </c>
      <c r="J95" s="214">
        <f t="shared" si="35"/>
        <v>3.8980063761581057E-2</v>
      </c>
      <c r="K95" s="215">
        <f t="shared" si="36"/>
        <v>3.4588132053815848E-2</v>
      </c>
      <c r="L95" s="52">
        <f>(I95-H95)/H95</f>
        <v>-7.5652514476377164E-2</v>
      </c>
      <c r="N95" s="40">
        <f t="shared" si="31"/>
        <v>2.5013721423134245</v>
      </c>
      <c r="O95" s="143">
        <f t="shared" si="32"/>
        <v>2.2790466361709134</v>
      </c>
      <c r="P95" s="52">
        <f>(O95-N95)/N95</f>
        <v>-8.8881419274498941E-2</v>
      </c>
    </row>
    <row r="96" spans="1:16" ht="26.25" customHeight="1" thickBot="1" x14ac:dyDescent="0.3">
      <c r="A96" s="12" t="s">
        <v>18</v>
      </c>
      <c r="B96" s="17">
        <v>490875.17999999988</v>
      </c>
      <c r="C96" s="145">
        <v>491883.43999999994</v>
      </c>
      <c r="D96" s="243">
        <f>SUM(D68:D95)</f>
        <v>1</v>
      </c>
      <c r="E96" s="244">
        <f>SUM(E68:E95)</f>
        <v>1.0000000000000002</v>
      </c>
      <c r="F96" s="57">
        <f>(C96-B96)/B96</f>
        <v>2.0540048490536185E-3</v>
      </c>
      <c r="G96" s="1"/>
      <c r="H96" s="17">
        <v>113385.83300000001</v>
      </c>
      <c r="I96" s="145">
        <v>118116.208</v>
      </c>
      <c r="J96" s="255">
        <f t="shared" si="35"/>
        <v>1</v>
      </c>
      <c r="K96" s="244">
        <f t="shared" si="36"/>
        <v>1</v>
      </c>
      <c r="L96" s="57">
        <f>(I96-H96)/H96</f>
        <v>4.1719277222225681E-2</v>
      </c>
      <c r="M96" s="1"/>
      <c r="N96" s="37">
        <f t="shared" si="31"/>
        <v>2.3098709737167815</v>
      </c>
      <c r="O96" s="150">
        <f t="shared" si="32"/>
        <v>2.4013048294530916</v>
      </c>
      <c r="P96" s="57">
        <f>(O96-N96)/N96</f>
        <v>3.9583966713597506E-2</v>
      </c>
    </row>
  </sheetData>
  <mergeCells count="33">
    <mergeCell ref="A4:A6"/>
    <mergeCell ref="B4:C4"/>
    <mergeCell ref="D4:E4"/>
    <mergeCell ref="J4:K4"/>
    <mergeCell ref="N4:O4"/>
    <mergeCell ref="B5:C5"/>
    <mergeCell ref="D5:E5"/>
    <mergeCell ref="H5:I5"/>
    <mergeCell ref="J5:K5"/>
    <mergeCell ref="N5:O5"/>
    <mergeCell ref="H4:I4"/>
    <mergeCell ref="A36:A38"/>
    <mergeCell ref="B36:C36"/>
    <mergeCell ref="D36:E36"/>
    <mergeCell ref="J36:K36"/>
    <mergeCell ref="N36:O36"/>
    <mergeCell ref="B37:C37"/>
    <mergeCell ref="D37:E37"/>
    <mergeCell ref="H37:I37"/>
    <mergeCell ref="J37:K37"/>
    <mergeCell ref="N37:O37"/>
    <mergeCell ref="H36:I36"/>
    <mergeCell ref="A65:A67"/>
    <mergeCell ref="B65:C65"/>
    <mergeCell ref="D65:E65"/>
    <mergeCell ref="J65:K65"/>
    <mergeCell ref="N65:O65"/>
    <mergeCell ref="B66:C66"/>
    <mergeCell ref="D66:E66"/>
    <mergeCell ref="H66:I66"/>
    <mergeCell ref="J66:K66"/>
    <mergeCell ref="N66:O66"/>
    <mergeCell ref="H65:I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7:E10 J7:J10 F28:F30 L28:L31 L57:L61 F76:F86 J68:K81 M28:O31 M57:P61 M94 D39:E45 J39:K45 L84:L86 L95 P84:P86 P95 D68:E77 L88:L93 P88:P93" evalError="1"/>
    <ignoredError sqref="B32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71" id="{364C431A-69E9-41DB-B6B9-73DD9F2177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5" id="{D4759A79-8210-4252-871F-923D21BF9D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L39:L62 P39:P62 F39:F62</xm:sqref>
        </x14:conditionalFormatting>
        <x14:conditionalFormatting xmlns:xm="http://schemas.microsoft.com/office/excel/2006/main">
          <x14:cfRule type="iconSet" priority="276" id="{F99A7A6D-978E-4D04-AA7D-1AE8F608DE8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6" id="{55F0F2BA-94C6-498D-851E-AE1B01CE237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1" id="{41561DA6-11C0-49D4-A199-6EE03B06045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8A8FC-23B1-4AEA-BB9F-58A99DA81326}">
  <sheetPr codeName="Folha27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134</v>
      </c>
      <c r="B1" s="4"/>
    </row>
    <row r="3" spans="1:19" ht="15.75" thickBot="1" x14ac:dyDescent="0.3"/>
    <row r="4" spans="1:19" x14ac:dyDescent="0.25">
      <c r="A4" s="330" t="s">
        <v>16</v>
      </c>
      <c r="B4" s="313"/>
      <c r="C4" s="313"/>
      <c r="D4" s="313"/>
      <c r="E4" s="349" t="s">
        <v>1</v>
      </c>
      <c r="F4" s="347"/>
      <c r="G4" s="342" t="s">
        <v>104</v>
      </c>
      <c r="H4" s="342"/>
      <c r="I4" s="130" t="s">
        <v>0</v>
      </c>
      <c r="K4" s="343" t="s">
        <v>19</v>
      </c>
      <c r="L4" s="347"/>
      <c r="M4" s="342" t="s">
        <v>104</v>
      </c>
      <c r="N4" s="342"/>
      <c r="O4" s="130" t="s">
        <v>0</v>
      </c>
      <c r="Q4" s="341" t="s">
        <v>22</v>
      </c>
      <c r="R4" s="342"/>
      <c r="S4" s="130" t="s">
        <v>0</v>
      </c>
    </row>
    <row r="5" spans="1:19" x14ac:dyDescent="0.25">
      <c r="A5" s="348"/>
      <c r="B5" s="314"/>
      <c r="C5" s="314"/>
      <c r="D5" s="314"/>
      <c r="E5" s="350" t="s">
        <v>154</v>
      </c>
      <c r="F5" s="340"/>
      <c r="G5" s="344" t="str">
        <f>E5</f>
        <v>jan-abr</v>
      </c>
      <c r="H5" s="344"/>
      <c r="I5" s="131" t="s">
        <v>151</v>
      </c>
      <c r="K5" s="339" t="str">
        <f>E5</f>
        <v>jan-abr</v>
      </c>
      <c r="L5" s="340"/>
      <c r="M5" s="351" t="str">
        <f>E5</f>
        <v>jan-abr</v>
      </c>
      <c r="N5" s="346"/>
      <c r="O5" s="131" t="str">
        <f>I5</f>
        <v>2023/2022</v>
      </c>
      <c r="Q5" s="339" t="str">
        <f>E5</f>
        <v>jan-abr</v>
      </c>
      <c r="R5" s="340"/>
      <c r="S5" s="131" t="str">
        <f>O5</f>
        <v>2023/2022</v>
      </c>
    </row>
    <row r="6" spans="1:19" ht="15.75" thickBot="1" x14ac:dyDescent="0.3">
      <c r="A6" s="331"/>
      <c r="B6" s="354"/>
      <c r="C6" s="354"/>
      <c r="D6" s="354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194652.89999999985</v>
      </c>
      <c r="F7" s="145">
        <v>193919.63999999981</v>
      </c>
      <c r="G7" s="243">
        <f>E7/E15</f>
        <v>0.42341211132016138</v>
      </c>
      <c r="H7" s="244">
        <f>F7/F15</f>
        <v>0.41967930831735256</v>
      </c>
      <c r="I7" s="164">
        <f t="shared" ref="I7:I18" si="0">(F7-E7)/E7</f>
        <v>-3.7670129754041114E-3</v>
      </c>
      <c r="J7" s="1"/>
      <c r="K7" s="17">
        <v>49381.548000000024</v>
      </c>
      <c r="L7" s="145">
        <v>50433.478999999985</v>
      </c>
      <c r="M7" s="243">
        <f>K7/K15</f>
        <v>0.36981474644369666</v>
      </c>
      <c r="N7" s="244">
        <f>L7/L15</f>
        <v>0.36395511746358883</v>
      </c>
      <c r="O7" s="164">
        <f t="shared" ref="O7:O18" si="1">(L7-K7)/K7</f>
        <v>2.1302106608726806E-2</v>
      </c>
      <c r="P7" s="1"/>
      <c r="Q7" s="187">
        <f t="shared" ref="Q7:R18" si="2">(K7/E7)*10</f>
        <v>2.5369027638427202</v>
      </c>
      <c r="R7" s="188">
        <f t="shared" si="2"/>
        <v>2.6007411626795527</v>
      </c>
      <c r="S7" s="55">
        <f>(R7-Q7)/Q7</f>
        <v>2.5163912368535022E-2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157195.07999999984</v>
      </c>
      <c r="F8" s="181">
        <v>162983.0999999998</v>
      </c>
      <c r="G8" s="245">
        <f>E8/E7</f>
        <v>0.8075660830123772</v>
      </c>
      <c r="H8" s="246">
        <f>F8/F7</f>
        <v>0.84046721621389131</v>
      </c>
      <c r="I8" s="206">
        <f t="shared" si="0"/>
        <v>3.6820618049877685E-2</v>
      </c>
      <c r="K8" s="180">
        <v>42800.286000000022</v>
      </c>
      <c r="L8" s="181">
        <v>44741.96699999999</v>
      </c>
      <c r="M8" s="250">
        <f>K8/K7</f>
        <v>0.86672629217698893</v>
      </c>
      <c r="N8" s="246">
        <f>L8/L7</f>
        <v>0.88714813824364569</v>
      </c>
      <c r="O8" s="207">
        <f t="shared" si="1"/>
        <v>4.5366075357533051E-2</v>
      </c>
      <c r="Q8" s="189">
        <f t="shared" si="2"/>
        <v>2.7227497196477186</v>
      </c>
      <c r="R8" s="190">
        <f t="shared" si="2"/>
        <v>2.7451905749737273</v>
      </c>
      <c r="S8" s="182">
        <f t="shared" ref="S8:S18" si="3">(R8-Q8)/Q8</f>
        <v>8.2419824209594254E-3</v>
      </c>
    </row>
    <row r="9" spans="1:19" ht="24" customHeight="1" x14ac:dyDescent="0.25">
      <c r="A9" s="8"/>
      <c r="B9" t="s">
        <v>37</v>
      </c>
      <c r="E9" s="19">
        <v>35056.179999999993</v>
      </c>
      <c r="F9" s="140">
        <v>28061.600000000013</v>
      </c>
      <c r="G9" s="247">
        <f>E9/E7</f>
        <v>0.18009585266903302</v>
      </c>
      <c r="H9" s="215">
        <f>F9/F7</f>
        <v>0.14470736434948023</v>
      </c>
      <c r="I9" s="182">
        <f t="shared" si="0"/>
        <v>-0.19952487692612206</v>
      </c>
      <c r="K9" s="19">
        <v>6032.380000000001</v>
      </c>
      <c r="L9" s="140">
        <v>4988.6349999999984</v>
      </c>
      <c r="M9" s="247">
        <f>K9/K7</f>
        <v>0.12215858441699717</v>
      </c>
      <c r="N9" s="215">
        <f>L9/L7</f>
        <v>9.8915147217981933E-2</v>
      </c>
      <c r="O9" s="182">
        <f t="shared" si="1"/>
        <v>-0.17302374850390764</v>
      </c>
      <c r="Q9" s="189">
        <f t="shared" si="2"/>
        <v>1.7207750530719554</v>
      </c>
      <c r="R9" s="190">
        <f t="shared" si="2"/>
        <v>1.7777443196396487</v>
      </c>
      <c r="S9" s="182">
        <f t="shared" si="3"/>
        <v>3.3106748302743488E-2</v>
      </c>
    </row>
    <row r="10" spans="1:19" ht="24" customHeight="1" thickBot="1" x14ac:dyDescent="0.3">
      <c r="A10" s="8"/>
      <c r="B10" t="s">
        <v>36</v>
      </c>
      <c r="E10" s="19">
        <v>2401.64</v>
      </c>
      <c r="F10" s="140">
        <v>2874.94</v>
      </c>
      <c r="G10" s="247">
        <f>E10/E7</f>
        <v>1.2338064318589663E-2</v>
      </c>
      <c r="H10" s="215">
        <f>F10/F7</f>
        <v>1.4825419436628507E-2</v>
      </c>
      <c r="I10" s="186">
        <f t="shared" si="0"/>
        <v>0.19707366632800927</v>
      </c>
      <c r="K10" s="19">
        <v>548.88200000000006</v>
      </c>
      <c r="L10" s="140">
        <v>702.87699999999995</v>
      </c>
      <c r="M10" s="247">
        <f>K10/K7</f>
        <v>1.1115123406013918E-2</v>
      </c>
      <c r="N10" s="215">
        <f>L10/L7</f>
        <v>1.3936714538372421E-2</v>
      </c>
      <c r="O10" s="209">
        <f t="shared" si="1"/>
        <v>0.28056121352130309</v>
      </c>
      <c r="Q10" s="189">
        <f t="shared" si="2"/>
        <v>2.2854466114821541</v>
      </c>
      <c r="R10" s="190">
        <f t="shared" si="2"/>
        <v>2.4448405879774877</v>
      </c>
      <c r="S10" s="182">
        <f t="shared" si="3"/>
        <v>6.9743032147210685E-2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265071.54999999987</v>
      </c>
      <c r="F11" s="145">
        <v>268146.60000000021</v>
      </c>
      <c r="G11" s="243">
        <f>E11/E15</f>
        <v>0.57658788867983857</v>
      </c>
      <c r="H11" s="244">
        <f>F11/F15</f>
        <v>0.58032069168264755</v>
      </c>
      <c r="I11" s="164">
        <f t="shared" si="0"/>
        <v>1.1600830040041412E-2</v>
      </c>
      <c r="J11" s="1"/>
      <c r="K11" s="17">
        <v>84148.951999999947</v>
      </c>
      <c r="L11" s="145">
        <v>88137.120999999999</v>
      </c>
      <c r="M11" s="243">
        <f>K11/K15</f>
        <v>0.63018525355630339</v>
      </c>
      <c r="N11" s="244">
        <f>L11/L15</f>
        <v>0.636044882536411</v>
      </c>
      <c r="O11" s="164">
        <f t="shared" si="1"/>
        <v>4.7394161248734926E-2</v>
      </c>
      <c r="Q11" s="191">
        <f t="shared" si="2"/>
        <v>3.1745750156891592</v>
      </c>
      <c r="R11" s="192">
        <f t="shared" si="2"/>
        <v>3.2869005611109721</v>
      </c>
      <c r="S11" s="57">
        <f t="shared" si="3"/>
        <v>3.5382860655894251E-2</v>
      </c>
    </row>
    <row r="12" spans="1:19" s="3" customFormat="1" ht="24" customHeight="1" x14ac:dyDescent="0.25">
      <c r="A12" s="46"/>
      <c r="B12" s="3" t="s">
        <v>33</v>
      </c>
      <c r="E12" s="31">
        <v>244489.05999999988</v>
      </c>
      <c r="F12" s="141">
        <v>249490.92000000019</v>
      </c>
      <c r="G12" s="247">
        <f>E12/E11</f>
        <v>0.92235119159336409</v>
      </c>
      <c r="H12" s="215">
        <f>F12/F11</f>
        <v>0.93042731103060783</v>
      </c>
      <c r="I12" s="206">
        <f t="shared" si="0"/>
        <v>2.0458420511741134E-2</v>
      </c>
      <c r="K12" s="31">
        <v>80730.809999999939</v>
      </c>
      <c r="L12" s="141">
        <v>85007.666000000012</v>
      </c>
      <c r="M12" s="247">
        <f>K12/K11</f>
        <v>0.95937986250856688</v>
      </c>
      <c r="N12" s="215">
        <f>L12/L11</f>
        <v>0.9644933376028928</v>
      </c>
      <c r="O12" s="206">
        <f t="shared" si="1"/>
        <v>5.2976750759717084E-2</v>
      </c>
      <c r="Q12" s="189">
        <f t="shared" si="2"/>
        <v>3.3020213665184031</v>
      </c>
      <c r="R12" s="190">
        <f t="shared" si="2"/>
        <v>3.4072448808958637</v>
      </c>
      <c r="S12" s="182">
        <f t="shared" si="3"/>
        <v>3.1866394156136742E-2</v>
      </c>
    </row>
    <row r="13" spans="1:19" ht="24" customHeight="1" x14ac:dyDescent="0.25">
      <c r="A13" s="8"/>
      <c r="B13" s="3" t="s">
        <v>37</v>
      </c>
      <c r="D13" s="3"/>
      <c r="E13" s="19">
        <v>19707.339999999993</v>
      </c>
      <c r="F13" s="140">
        <v>17525.899999999991</v>
      </c>
      <c r="G13" s="247">
        <f>E13/E11</f>
        <v>7.4347246998027527E-2</v>
      </c>
      <c r="H13" s="215">
        <f>F13/F11</f>
        <v>6.5359396688229418E-2</v>
      </c>
      <c r="I13" s="182">
        <f t="shared" si="0"/>
        <v>-0.11069175241306047</v>
      </c>
      <c r="K13" s="19">
        <v>3322.0849999999996</v>
      </c>
      <c r="L13" s="140">
        <v>3004.2900000000004</v>
      </c>
      <c r="M13" s="247">
        <f>K13/K11</f>
        <v>3.9478625948900725E-2</v>
      </c>
      <c r="N13" s="215">
        <f>L13/L11</f>
        <v>3.4086545667857709E-2</v>
      </c>
      <c r="O13" s="182">
        <f t="shared" si="1"/>
        <v>-9.5661309087515578E-2</v>
      </c>
      <c r="Q13" s="189">
        <f t="shared" si="2"/>
        <v>1.6857094869221321</v>
      </c>
      <c r="R13" s="190">
        <f t="shared" si="2"/>
        <v>1.7142001266696729</v>
      </c>
      <c r="S13" s="182">
        <f t="shared" si="3"/>
        <v>1.6901275082434719E-2</v>
      </c>
    </row>
    <row r="14" spans="1:19" ht="24" customHeight="1" thickBot="1" x14ac:dyDescent="0.3">
      <c r="A14" s="8"/>
      <c r="B14" t="s">
        <v>36</v>
      </c>
      <c r="E14" s="19">
        <v>875.15000000000009</v>
      </c>
      <c r="F14" s="140">
        <v>1129.78</v>
      </c>
      <c r="G14" s="247">
        <f>E14/E11</f>
        <v>3.301561408608357E-3</v>
      </c>
      <c r="H14" s="215">
        <f>F14/F11</f>
        <v>4.2132922811626144E-3</v>
      </c>
      <c r="I14" s="186">
        <f t="shared" si="0"/>
        <v>0.29095583614237541</v>
      </c>
      <c r="K14" s="19">
        <v>96.056999999999988</v>
      </c>
      <c r="L14" s="140">
        <v>125.16500000000002</v>
      </c>
      <c r="M14" s="247">
        <f>K14/K11</f>
        <v>1.1415115425323426E-3</v>
      </c>
      <c r="N14" s="215">
        <f>L14/L11</f>
        <v>1.420116729249643E-3</v>
      </c>
      <c r="O14" s="209">
        <f t="shared" si="1"/>
        <v>0.30302841021476867</v>
      </c>
      <c r="Q14" s="189">
        <f t="shared" si="2"/>
        <v>1.0976061246643429</v>
      </c>
      <c r="R14" s="190">
        <f t="shared" si="2"/>
        <v>1.1078705588698687</v>
      </c>
      <c r="S14" s="182">
        <f t="shared" si="3"/>
        <v>9.3516553660492347E-3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459724.44999999972</v>
      </c>
      <c r="F15" s="145">
        <v>462066.24</v>
      </c>
      <c r="G15" s="243">
        <f>G7+G11</f>
        <v>1</v>
      </c>
      <c r="H15" s="244">
        <f>H7+H11</f>
        <v>1</v>
      </c>
      <c r="I15" s="164">
        <f t="shared" si="0"/>
        <v>5.0938991824347642E-3</v>
      </c>
      <c r="J15" s="1"/>
      <c r="K15" s="17">
        <v>133530.49999999997</v>
      </c>
      <c r="L15" s="145">
        <v>138570.6</v>
      </c>
      <c r="M15" s="243">
        <f>M7+M11</f>
        <v>1</v>
      </c>
      <c r="N15" s="244">
        <f>N7+N11</f>
        <v>0.99999999999999978</v>
      </c>
      <c r="O15" s="164">
        <f t="shared" si="1"/>
        <v>3.7744934677845406E-2</v>
      </c>
      <c r="Q15" s="191">
        <f t="shared" si="2"/>
        <v>2.904576861204577</v>
      </c>
      <c r="R15" s="192">
        <f t="shared" si="2"/>
        <v>2.9989336593818239</v>
      </c>
      <c r="S15" s="57">
        <f t="shared" si="3"/>
        <v>3.248555734142821E-2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401684.13999999972</v>
      </c>
      <c r="F16" s="181">
        <f t="shared" ref="F16:F17" si="4">F8+F12</f>
        <v>412474.02</v>
      </c>
      <c r="G16" s="245">
        <f>E16/E15</f>
        <v>0.87374978642097445</v>
      </c>
      <c r="H16" s="246">
        <f>F16/F15</f>
        <v>0.89267292066176496</v>
      </c>
      <c r="I16" s="207">
        <f t="shared" si="0"/>
        <v>2.6861603248762331E-2</v>
      </c>
      <c r="J16" s="3"/>
      <c r="K16" s="180">
        <f t="shared" ref="K16:L18" si="5">K8+K12</f>
        <v>123531.09599999996</v>
      </c>
      <c r="L16" s="181">
        <f t="shared" si="5"/>
        <v>129749.633</v>
      </c>
      <c r="M16" s="250">
        <f>K16/K15</f>
        <v>0.92511520588929108</v>
      </c>
      <c r="N16" s="246">
        <f>L16/L15</f>
        <v>0.93634315648485322</v>
      </c>
      <c r="O16" s="207">
        <f t="shared" si="1"/>
        <v>5.0339851271132913E-2</v>
      </c>
      <c r="P16" s="3"/>
      <c r="Q16" s="189">
        <f t="shared" si="2"/>
        <v>3.0753291877543401</v>
      </c>
      <c r="R16" s="190">
        <f t="shared" si="2"/>
        <v>3.1456437668486368</v>
      </c>
      <c r="S16" s="182">
        <f t="shared" si="3"/>
        <v>2.2864082119820699E-2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54763.51999999999</v>
      </c>
      <c r="F17" s="140">
        <f t="shared" si="4"/>
        <v>45587.5</v>
      </c>
      <c r="G17" s="248">
        <f>E17/E15</f>
        <v>0.11912248739435116</v>
      </c>
      <c r="H17" s="215">
        <f>F17/F15</f>
        <v>9.8660096872690811E-2</v>
      </c>
      <c r="I17" s="182">
        <f t="shared" si="0"/>
        <v>-0.1675571621400522</v>
      </c>
      <c r="K17" s="19">
        <f t="shared" si="5"/>
        <v>9354.4650000000001</v>
      </c>
      <c r="L17" s="140">
        <f t="shared" si="5"/>
        <v>7992.9249999999993</v>
      </c>
      <c r="M17" s="247">
        <f>K17/K15</f>
        <v>7.005489382575518E-2</v>
      </c>
      <c r="N17" s="215">
        <f>L17/L15</f>
        <v>5.7681246960033364E-2</v>
      </c>
      <c r="O17" s="182">
        <f t="shared" si="1"/>
        <v>-0.14554974549586758</v>
      </c>
      <c r="Q17" s="189">
        <f t="shared" si="2"/>
        <v>1.7081562689907446</v>
      </c>
      <c r="R17" s="190">
        <f t="shared" si="2"/>
        <v>1.7533150534686044</v>
      </c>
      <c r="S17" s="182">
        <f t="shared" si="3"/>
        <v>2.6437150568514232E-2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3276.79</v>
      </c>
      <c r="F18" s="142">
        <f>F10+F14</f>
        <v>4004.7200000000003</v>
      </c>
      <c r="G18" s="249">
        <f>E18/E15</f>
        <v>7.1277261846743236E-3</v>
      </c>
      <c r="H18" s="221">
        <f>F18/F15</f>
        <v>8.6669824655443341E-3</v>
      </c>
      <c r="I18" s="208">
        <f t="shared" si="0"/>
        <v>0.22214728438502324</v>
      </c>
      <c r="K18" s="21">
        <f t="shared" si="5"/>
        <v>644.93900000000008</v>
      </c>
      <c r="L18" s="142">
        <f t="shared" si="5"/>
        <v>828.04199999999992</v>
      </c>
      <c r="M18" s="249">
        <f>K18/K15</f>
        <v>4.8299002849536265E-3</v>
      </c>
      <c r="N18" s="221">
        <f>L18/L15</f>
        <v>5.9755965551134211E-3</v>
      </c>
      <c r="O18" s="208">
        <f t="shared" si="1"/>
        <v>0.28390747031889807</v>
      </c>
      <c r="Q18" s="193">
        <f t="shared" si="2"/>
        <v>1.9682036383167676</v>
      </c>
      <c r="R18" s="194">
        <f t="shared" si="2"/>
        <v>2.0676651551169618</v>
      </c>
      <c r="S18" s="186">
        <f t="shared" si="3"/>
        <v>5.0534159608227811E-2</v>
      </c>
    </row>
    <row r="19" spans="1:19" ht="6.75" customHeight="1" x14ac:dyDescent="0.25">
      <c r="Q19" s="195"/>
      <c r="R19" s="195"/>
    </row>
  </sheetData>
  <mergeCells count="11">
    <mergeCell ref="Q5:R5"/>
    <mergeCell ref="A4:D6"/>
    <mergeCell ref="E4:F4"/>
    <mergeCell ref="G4:H4"/>
    <mergeCell ref="K4:L4"/>
    <mergeCell ref="M4:N4"/>
    <mergeCell ref="Q4:R4"/>
    <mergeCell ref="E5:F5"/>
    <mergeCell ref="G5:H5"/>
    <mergeCell ref="K5:L5"/>
    <mergeCell ref="M5:N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18F56F9F-9E7B-45C0-9035-CA01E285F65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3" id="{985CACE4-3079-483B-AACC-3D9DFD9FD9F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1" id="{5CE781E4-F9D7-40A0-8482-F562B869EE0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89356-F410-4019-8222-5EA9630043B6}">
  <sheetPr codeName="Folha28">
    <pageSetUpPr fitToPage="1"/>
  </sheetPr>
  <dimension ref="A1:P96"/>
  <sheetViews>
    <sheetView showGridLines="0" topLeftCell="A85" workbookViewId="0">
      <selection activeCell="H96" sqref="H96:I96"/>
    </sheetView>
  </sheetViews>
  <sheetFormatPr defaultRowHeight="15" x14ac:dyDescent="0.25"/>
  <cols>
    <col min="1" max="1" width="33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135</v>
      </c>
    </row>
    <row r="3" spans="1:16" ht="8.25" customHeight="1" thickBot="1" x14ac:dyDescent="0.3"/>
    <row r="4" spans="1:16" x14ac:dyDescent="0.25">
      <c r="A4" s="355" t="s">
        <v>3</v>
      </c>
      <c r="B4" s="349" t="s">
        <v>1</v>
      </c>
      <c r="C4" s="342"/>
      <c r="D4" s="349" t="s">
        <v>104</v>
      </c>
      <c r="E4" s="342"/>
      <c r="F4" s="130" t="s">
        <v>0</v>
      </c>
      <c r="H4" s="358" t="s">
        <v>19</v>
      </c>
      <c r="I4" s="359"/>
      <c r="J4" s="349" t="s">
        <v>104</v>
      </c>
      <c r="K4" s="347"/>
      <c r="L4" s="130" t="s">
        <v>0</v>
      </c>
      <c r="N4" s="341" t="s">
        <v>22</v>
      </c>
      <c r="O4" s="342"/>
      <c r="P4" s="130" t="s">
        <v>0</v>
      </c>
    </row>
    <row r="5" spans="1:16" x14ac:dyDescent="0.25">
      <c r="A5" s="356"/>
      <c r="B5" s="350" t="s">
        <v>154</v>
      </c>
      <c r="C5" s="344"/>
      <c r="D5" s="350" t="str">
        <f>B5</f>
        <v>jan-abr</v>
      </c>
      <c r="E5" s="344"/>
      <c r="F5" s="131" t="s">
        <v>151</v>
      </c>
      <c r="H5" s="339" t="str">
        <f>B5</f>
        <v>jan-abr</v>
      </c>
      <c r="I5" s="344"/>
      <c r="J5" s="350" t="str">
        <f>B5</f>
        <v>jan-abr</v>
      </c>
      <c r="K5" s="340"/>
      <c r="L5" s="131" t="str">
        <f>F5</f>
        <v>2023/2022</v>
      </c>
      <c r="N5" s="339" t="str">
        <f>B5</f>
        <v>jan-abr</v>
      </c>
      <c r="O5" s="340"/>
      <c r="P5" s="131" t="str">
        <f>F5</f>
        <v>2023/2022</v>
      </c>
    </row>
    <row r="6" spans="1:16" ht="19.5" customHeight="1" thickBot="1" x14ac:dyDescent="0.3">
      <c r="A6" s="357"/>
      <c r="B6" s="99">
        <v>2022</v>
      </c>
      <c r="C6" s="134"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161</v>
      </c>
      <c r="B7" s="39">
        <v>60652.949999999983</v>
      </c>
      <c r="C7" s="147">
        <v>55591.549999999996</v>
      </c>
      <c r="D7" s="247">
        <f>B7/$B$33</f>
        <v>0.13193327002729566</v>
      </c>
      <c r="E7" s="246">
        <f>C7/$C$33</f>
        <v>0.12031078054955929</v>
      </c>
      <c r="F7" s="52">
        <f>(C7-B7)/B7</f>
        <v>-8.3448537952399482E-2</v>
      </c>
      <c r="H7" s="39">
        <v>17663.938000000002</v>
      </c>
      <c r="I7" s="147">
        <v>17824.503000000004</v>
      </c>
      <c r="J7" s="247">
        <f>H7/$H$33</f>
        <v>0.13228392015307369</v>
      </c>
      <c r="K7" s="246">
        <f>I7/$I$33</f>
        <v>0.12863120315564786</v>
      </c>
      <c r="L7" s="52">
        <f>(I7-H7)/H7</f>
        <v>9.0899888801694341E-3</v>
      </c>
      <c r="N7" s="27">
        <f t="shared" ref="N7:O33" si="0">(H7/B7)*10</f>
        <v>2.9122965989288248</v>
      </c>
      <c r="O7" s="151">
        <f t="shared" si="0"/>
        <v>3.2063331567477444</v>
      </c>
      <c r="P7" s="61">
        <f>(O7-N7)/N7</f>
        <v>0.10096380908698298</v>
      </c>
    </row>
    <row r="8" spans="1:16" ht="20.100000000000001" customHeight="1" x14ac:dyDescent="0.25">
      <c r="A8" s="8" t="s">
        <v>162</v>
      </c>
      <c r="B8" s="19">
        <v>45950.179999999986</v>
      </c>
      <c r="C8" s="140">
        <v>51716.199999999983</v>
      </c>
      <c r="D8" s="247">
        <f t="shared" ref="D8:D32" si="1">B8/$B$33</f>
        <v>9.9951568814754102E-2</v>
      </c>
      <c r="E8" s="215">
        <f t="shared" ref="E8:E32" si="2">C8/$C$33</f>
        <v>0.11192377958623419</v>
      </c>
      <c r="F8" s="52">
        <f t="shared" ref="F8:F33" si="3">(C8-B8)/B8</f>
        <v>0.12548416567682649</v>
      </c>
      <c r="H8" s="19">
        <v>14906.625000000004</v>
      </c>
      <c r="I8" s="140">
        <v>17120.613999999998</v>
      </c>
      <c r="J8" s="247">
        <f t="shared" ref="J8:J32" si="4">H8/$H$33</f>
        <v>0.11163460782368079</v>
      </c>
      <c r="K8" s="215">
        <f t="shared" ref="K8:K32" si="5">I8/$I$33</f>
        <v>0.12355156144232624</v>
      </c>
      <c r="L8" s="52">
        <f t="shared" ref="L8:L33" si="6">(I8-H8)/H8</f>
        <v>0.14852382749280899</v>
      </c>
      <c r="N8" s="27">
        <f t="shared" si="0"/>
        <v>3.244084136340708</v>
      </c>
      <c r="O8" s="152">
        <f t="shared" si="0"/>
        <v>3.3104934237240946</v>
      </c>
      <c r="P8" s="52">
        <f t="shared" ref="P8:P71" si="7">(O8-N8)/N8</f>
        <v>2.0470889345766335E-2</v>
      </c>
    </row>
    <row r="9" spans="1:16" ht="20.100000000000001" customHeight="1" x14ac:dyDescent="0.25">
      <c r="A9" s="8" t="s">
        <v>166</v>
      </c>
      <c r="B9" s="19">
        <v>36818.68</v>
      </c>
      <c r="C9" s="140">
        <v>31543.100000000006</v>
      </c>
      <c r="D9" s="247">
        <f t="shared" si="1"/>
        <v>8.0088583498223773E-2</v>
      </c>
      <c r="E9" s="215">
        <f t="shared" si="2"/>
        <v>6.8265320573950627E-2</v>
      </c>
      <c r="F9" s="52">
        <f t="shared" si="3"/>
        <v>-0.14328541924914187</v>
      </c>
      <c r="H9" s="19">
        <v>13200.375</v>
      </c>
      <c r="I9" s="140">
        <v>11460.050999999999</v>
      </c>
      <c r="J9" s="247">
        <f t="shared" si="4"/>
        <v>9.8856628260959131E-2</v>
      </c>
      <c r="K9" s="215">
        <f t="shared" si="5"/>
        <v>8.2701893475239402E-2</v>
      </c>
      <c r="L9" s="52">
        <f t="shared" si="6"/>
        <v>-0.13183898184710666</v>
      </c>
      <c r="N9" s="27">
        <f t="shared" si="0"/>
        <v>3.5852385256614303</v>
      </c>
      <c r="O9" s="152">
        <f t="shared" si="0"/>
        <v>3.6331403698431664</v>
      </c>
      <c r="P9" s="52">
        <f t="shared" si="7"/>
        <v>1.33608527965092E-2</v>
      </c>
    </row>
    <row r="10" spans="1:16" ht="20.100000000000001" customHeight="1" x14ac:dyDescent="0.25">
      <c r="A10" s="8" t="s">
        <v>163</v>
      </c>
      <c r="B10" s="19">
        <v>37951.76999999999</v>
      </c>
      <c r="C10" s="140">
        <v>37263.409999999996</v>
      </c>
      <c r="D10" s="247">
        <f t="shared" si="1"/>
        <v>8.2553299046852935E-2</v>
      </c>
      <c r="E10" s="215">
        <f t="shared" si="2"/>
        <v>8.0645168969713077E-2</v>
      </c>
      <c r="F10" s="52">
        <f t="shared" si="3"/>
        <v>-1.8137757474815892E-2</v>
      </c>
      <c r="H10" s="19">
        <v>10656.646000000001</v>
      </c>
      <c r="I10" s="140">
        <v>10929.144999999999</v>
      </c>
      <c r="J10" s="247">
        <f t="shared" si="4"/>
        <v>7.9806830649177554E-2</v>
      </c>
      <c r="K10" s="215">
        <f t="shared" si="5"/>
        <v>7.8870590154044268E-2</v>
      </c>
      <c r="L10" s="52">
        <f t="shared" si="6"/>
        <v>2.5570803421639227E-2</v>
      </c>
      <c r="N10" s="27">
        <f t="shared" si="0"/>
        <v>2.8079443989041892</v>
      </c>
      <c r="O10" s="152">
        <f t="shared" si="0"/>
        <v>2.9329427983107288</v>
      </c>
      <c r="P10" s="52">
        <f t="shared" si="7"/>
        <v>4.4515980962913884E-2</v>
      </c>
    </row>
    <row r="11" spans="1:16" ht="20.100000000000001" customHeight="1" x14ac:dyDescent="0.25">
      <c r="A11" s="8" t="s">
        <v>170</v>
      </c>
      <c r="B11" s="19">
        <v>33441.990000000005</v>
      </c>
      <c r="C11" s="140">
        <v>36923.46</v>
      </c>
      <c r="D11" s="247">
        <f t="shared" si="1"/>
        <v>7.2743553230636318E-2</v>
      </c>
      <c r="E11" s="215">
        <f t="shared" si="2"/>
        <v>7.9909451943513551E-2</v>
      </c>
      <c r="F11" s="52">
        <f t="shared" si="3"/>
        <v>0.10410474974724869</v>
      </c>
      <c r="H11" s="19">
        <v>8133.8500000000013</v>
      </c>
      <c r="I11" s="140">
        <v>8871.159999999998</v>
      </c>
      <c r="J11" s="247">
        <f t="shared" si="4"/>
        <v>6.091379872014261E-2</v>
      </c>
      <c r="K11" s="215">
        <f t="shared" si="5"/>
        <v>6.4019063206769727E-2</v>
      </c>
      <c r="L11" s="52">
        <f t="shared" si="6"/>
        <v>9.0647110531912517E-2</v>
      </c>
      <c r="N11" s="27">
        <f t="shared" si="0"/>
        <v>2.4322266707214495</v>
      </c>
      <c r="O11" s="152">
        <f t="shared" si="0"/>
        <v>2.4025809065564276</v>
      </c>
      <c r="P11" s="52">
        <f t="shared" si="7"/>
        <v>-1.2188734101919988E-2</v>
      </c>
    </row>
    <row r="12" spans="1:16" ht="20.100000000000001" customHeight="1" x14ac:dyDescent="0.25">
      <c r="A12" s="8" t="s">
        <v>164</v>
      </c>
      <c r="B12" s="19">
        <v>35700.850000000006</v>
      </c>
      <c r="C12" s="140">
        <v>30748.170000000013</v>
      </c>
      <c r="D12" s="247">
        <f t="shared" si="1"/>
        <v>7.7657061746443989E-2</v>
      </c>
      <c r="E12" s="215">
        <f t="shared" si="2"/>
        <v>6.6544939530747832E-2</v>
      </c>
      <c r="F12" s="52">
        <f t="shared" si="3"/>
        <v>-0.13872722918361866</v>
      </c>
      <c r="H12" s="19">
        <v>8829.0279999999984</v>
      </c>
      <c r="I12" s="140">
        <v>8253.5929999999971</v>
      </c>
      <c r="J12" s="247">
        <f t="shared" si="4"/>
        <v>6.6119935145903003E-2</v>
      </c>
      <c r="K12" s="215">
        <f t="shared" si="5"/>
        <v>5.9562367486321079E-2</v>
      </c>
      <c r="L12" s="52">
        <f t="shared" si="6"/>
        <v>-6.5175351125854555E-2</v>
      </c>
      <c r="N12" s="27">
        <f t="shared" si="0"/>
        <v>2.4730582044965308</v>
      </c>
      <c r="O12" s="152">
        <f t="shared" si="0"/>
        <v>2.6842550304619732</v>
      </c>
      <c r="P12" s="52">
        <f t="shared" si="7"/>
        <v>8.5399051903203474E-2</v>
      </c>
    </row>
    <row r="13" spans="1:16" ht="20.100000000000001" customHeight="1" x14ac:dyDescent="0.25">
      <c r="A13" s="8" t="s">
        <v>168</v>
      </c>
      <c r="B13" s="19">
        <v>19363.929999999997</v>
      </c>
      <c r="C13" s="140">
        <v>18643.280000000002</v>
      </c>
      <c r="D13" s="247">
        <f t="shared" si="1"/>
        <v>4.2120731233677038E-2</v>
      </c>
      <c r="E13" s="215">
        <f t="shared" si="2"/>
        <v>4.0347635005751566E-2</v>
      </c>
      <c r="F13" s="52">
        <f t="shared" si="3"/>
        <v>-3.7216102309809748E-2</v>
      </c>
      <c r="H13" s="19">
        <v>8140.5640000000021</v>
      </c>
      <c r="I13" s="140">
        <v>8250.7320000000018</v>
      </c>
      <c r="J13" s="247">
        <f t="shared" si="4"/>
        <v>6.0964079367635142E-2</v>
      </c>
      <c r="K13" s="215">
        <f t="shared" si="5"/>
        <v>5.9541720971115146E-2</v>
      </c>
      <c r="L13" s="52">
        <f t="shared" si="6"/>
        <v>1.3533214651957731E-2</v>
      </c>
      <c r="N13" s="27">
        <f t="shared" si="0"/>
        <v>4.2039833856040607</v>
      </c>
      <c r="O13" s="152">
        <f t="shared" si="0"/>
        <v>4.425579619036994</v>
      </c>
      <c r="P13" s="52">
        <f t="shared" si="7"/>
        <v>5.2711015507758169E-2</v>
      </c>
    </row>
    <row r="14" spans="1:16" ht="20.100000000000001" customHeight="1" x14ac:dyDescent="0.25">
      <c r="A14" s="8" t="s">
        <v>171</v>
      </c>
      <c r="B14" s="19">
        <v>27304.69</v>
      </c>
      <c r="C14" s="140">
        <v>25733.850000000006</v>
      </c>
      <c r="D14" s="247">
        <f t="shared" si="1"/>
        <v>5.9393599796573791E-2</v>
      </c>
      <c r="E14" s="215">
        <f t="shared" si="2"/>
        <v>5.5692988953272168E-2</v>
      </c>
      <c r="F14" s="52">
        <f t="shared" si="3"/>
        <v>-5.7530043373500775E-2</v>
      </c>
      <c r="H14" s="19">
        <v>6636.1350000000002</v>
      </c>
      <c r="I14" s="140">
        <v>6581.0399999999981</v>
      </c>
      <c r="J14" s="247">
        <f t="shared" si="4"/>
        <v>4.9697522288915282E-2</v>
      </c>
      <c r="K14" s="215">
        <f t="shared" si="5"/>
        <v>4.7492325211841498E-2</v>
      </c>
      <c r="L14" s="52">
        <f t="shared" si="6"/>
        <v>-8.3022723317114668E-3</v>
      </c>
      <c r="N14" s="27">
        <f t="shared" si="0"/>
        <v>2.4304011508645589</v>
      </c>
      <c r="O14" s="152">
        <f t="shared" si="0"/>
        <v>2.5573476180206214</v>
      </c>
      <c r="P14" s="52">
        <f t="shared" si="7"/>
        <v>5.2232721791998921E-2</v>
      </c>
    </row>
    <row r="15" spans="1:16" ht="20.100000000000001" customHeight="1" x14ac:dyDescent="0.25">
      <c r="A15" s="8" t="s">
        <v>160</v>
      </c>
      <c r="B15" s="19">
        <v>29191.199999999993</v>
      </c>
      <c r="C15" s="140">
        <v>21868.5</v>
      </c>
      <c r="D15" s="247">
        <f t="shared" si="1"/>
        <v>6.3497166617959941E-2</v>
      </c>
      <c r="E15" s="215">
        <f t="shared" si="2"/>
        <v>4.7327629908646862E-2</v>
      </c>
      <c r="F15" s="52">
        <f t="shared" si="3"/>
        <v>-0.25085299679355405</v>
      </c>
      <c r="H15" s="19">
        <v>6145.53</v>
      </c>
      <c r="I15" s="140">
        <v>5197.8879999999999</v>
      </c>
      <c r="J15" s="247">
        <f t="shared" si="4"/>
        <v>4.6023417870823528E-2</v>
      </c>
      <c r="K15" s="215">
        <f t="shared" si="5"/>
        <v>3.751075624988276E-2</v>
      </c>
      <c r="L15" s="52">
        <f t="shared" si="6"/>
        <v>-0.15420020730514697</v>
      </c>
      <c r="N15" s="27">
        <f t="shared" si="0"/>
        <v>2.1052680259804331</v>
      </c>
      <c r="O15" s="152">
        <f t="shared" si="0"/>
        <v>2.3768836454260693</v>
      </c>
      <c r="P15" s="52">
        <f t="shared" si="7"/>
        <v>0.12901712090513684</v>
      </c>
    </row>
    <row r="16" spans="1:16" ht="20.100000000000001" customHeight="1" x14ac:dyDescent="0.25">
      <c r="A16" s="8" t="s">
        <v>165</v>
      </c>
      <c r="B16" s="19">
        <v>9957.090000000002</v>
      </c>
      <c r="C16" s="140">
        <v>15333.07</v>
      </c>
      <c r="D16" s="247">
        <f t="shared" si="1"/>
        <v>2.1658821931267745E-2</v>
      </c>
      <c r="E16" s="215">
        <f t="shared" si="2"/>
        <v>3.3183705435826688E-2</v>
      </c>
      <c r="F16" s="52">
        <f t="shared" si="3"/>
        <v>0.53991477429650603</v>
      </c>
      <c r="H16" s="19">
        <v>2776.5909999999999</v>
      </c>
      <c r="I16" s="140">
        <v>4178.8139999999994</v>
      </c>
      <c r="J16" s="247">
        <f t="shared" si="4"/>
        <v>2.0793683840021573E-2</v>
      </c>
      <c r="K16" s="215">
        <f t="shared" si="5"/>
        <v>3.0156570008356771E-2</v>
      </c>
      <c r="L16" s="52">
        <f t="shared" si="6"/>
        <v>0.50501604305423431</v>
      </c>
      <c r="N16" s="27">
        <f t="shared" si="0"/>
        <v>2.7885566967859079</v>
      </c>
      <c r="O16" s="152">
        <f t="shared" si="0"/>
        <v>2.7253602833613879</v>
      </c>
      <c r="P16" s="52">
        <f t="shared" si="7"/>
        <v>-2.2662767982218258E-2</v>
      </c>
    </row>
    <row r="17" spans="1:16" ht="20.100000000000001" customHeight="1" x14ac:dyDescent="0.25">
      <c r="A17" s="8" t="s">
        <v>167</v>
      </c>
      <c r="B17" s="19">
        <v>8622.8200000000015</v>
      </c>
      <c r="C17" s="140">
        <v>11324.189999999999</v>
      </c>
      <c r="D17" s="247">
        <f t="shared" si="1"/>
        <v>1.8756496418669926E-2</v>
      </c>
      <c r="E17" s="215">
        <f t="shared" si="2"/>
        <v>2.4507719932103239E-2</v>
      </c>
      <c r="F17" s="52">
        <f t="shared" si="3"/>
        <v>0.31328150187525622</v>
      </c>
      <c r="H17" s="19">
        <v>3035.4</v>
      </c>
      <c r="I17" s="140">
        <v>3766.703</v>
      </c>
      <c r="J17" s="247">
        <f t="shared" si="4"/>
        <v>2.2731885224723945E-2</v>
      </c>
      <c r="K17" s="215">
        <f t="shared" si="5"/>
        <v>2.7182555318372027E-2</v>
      </c>
      <c r="L17" s="52">
        <f t="shared" si="6"/>
        <v>0.24092475456282528</v>
      </c>
      <c r="N17" s="27">
        <f t="shared" si="0"/>
        <v>3.5201940896365684</v>
      </c>
      <c r="O17" s="152">
        <f t="shared" si="0"/>
        <v>3.3262449676312396</v>
      </c>
      <c r="P17" s="52">
        <f t="shared" si="7"/>
        <v>-5.5096144435988342E-2</v>
      </c>
    </row>
    <row r="18" spans="1:16" ht="20.100000000000001" customHeight="1" x14ac:dyDescent="0.25">
      <c r="A18" s="8" t="s">
        <v>175</v>
      </c>
      <c r="B18" s="19">
        <v>15821.329999999998</v>
      </c>
      <c r="C18" s="140">
        <v>15932.569999999998</v>
      </c>
      <c r="D18" s="247">
        <f t="shared" si="1"/>
        <v>3.4414810872034317E-2</v>
      </c>
      <c r="E18" s="215">
        <f t="shared" si="2"/>
        <v>3.4481138461879404E-2</v>
      </c>
      <c r="F18" s="52">
        <f t="shared" si="3"/>
        <v>7.03101445959346E-3</v>
      </c>
      <c r="H18" s="19">
        <v>3512.2860000000005</v>
      </c>
      <c r="I18" s="140">
        <v>3636.5629999999996</v>
      </c>
      <c r="J18" s="247">
        <f t="shared" si="4"/>
        <v>2.6303249070437101E-2</v>
      </c>
      <c r="K18" s="215">
        <f t="shared" si="5"/>
        <v>2.6243395063599368E-2</v>
      </c>
      <c r="L18" s="52">
        <f t="shared" si="6"/>
        <v>3.5383508062839734E-2</v>
      </c>
      <c r="N18" s="27">
        <f t="shared" si="0"/>
        <v>2.2199688648173073</v>
      </c>
      <c r="O18" s="152">
        <f t="shared" si="0"/>
        <v>2.2824710639903043</v>
      </c>
      <c r="P18" s="52">
        <f t="shared" si="7"/>
        <v>2.8154538635000483E-2</v>
      </c>
    </row>
    <row r="19" spans="1:16" ht="20.100000000000001" customHeight="1" x14ac:dyDescent="0.25">
      <c r="A19" s="8" t="s">
        <v>172</v>
      </c>
      <c r="B19" s="19">
        <v>9167.19</v>
      </c>
      <c r="C19" s="140">
        <v>12204.490000000002</v>
      </c>
      <c r="D19" s="247">
        <f t="shared" si="1"/>
        <v>1.9940618777182725E-2</v>
      </c>
      <c r="E19" s="215">
        <f t="shared" si="2"/>
        <v>2.6412858035246206E-2</v>
      </c>
      <c r="F19" s="52">
        <f t="shared" si="3"/>
        <v>0.33132290265610298</v>
      </c>
      <c r="H19" s="19">
        <v>2826.5499999999993</v>
      </c>
      <c r="I19" s="140">
        <v>3114.54</v>
      </c>
      <c r="J19" s="247">
        <f t="shared" si="4"/>
        <v>2.1167823081618055E-2</v>
      </c>
      <c r="K19" s="215">
        <f t="shared" si="5"/>
        <v>2.2476196249420891E-2</v>
      </c>
      <c r="L19" s="52">
        <f t="shared" si="6"/>
        <v>0.10188745997771162</v>
      </c>
      <c r="N19" s="27">
        <f t="shared" si="0"/>
        <v>3.0833330606216292</v>
      </c>
      <c r="O19" s="152">
        <f t="shared" si="0"/>
        <v>2.5519624334978355</v>
      </c>
      <c r="P19" s="52">
        <f t="shared" si="7"/>
        <v>-0.17233643485036429</v>
      </c>
    </row>
    <row r="20" spans="1:16" ht="20.100000000000001" customHeight="1" x14ac:dyDescent="0.25">
      <c r="A20" s="8" t="s">
        <v>176</v>
      </c>
      <c r="B20" s="19">
        <v>11298.169999999998</v>
      </c>
      <c r="C20" s="140">
        <v>10757.72</v>
      </c>
      <c r="D20" s="247">
        <f t="shared" si="1"/>
        <v>2.4575960665133206E-2</v>
      </c>
      <c r="E20" s="215">
        <f t="shared" si="2"/>
        <v>2.3281770163515948E-2</v>
      </c>
      <c r="F20" s="52">
        <f t="shared" si="3"/>
        <v>-4.7835180387620205E-2</v>
      </c>
      <c r="H20" s="19">
        <v>2952.2779999999998</v>
      </c>
      <c r="I20" s="140">
        <v>2815.4879999999994</v>
      </c>
      <c r="J20" s="247">
        <f t="shared" si="4"/>
        <v>2.2109390738445527E-2</v>
      </c>
      <c r="K20" s="215">
        <f t="shared" si="5"/>
        <v>2.0318076128702636E-2</v>
      </c>
      <c r="L20" s="52">
        <f t="shared" si="6"/>
        <v>-4.6333712475586791E-2</v>
      </c>
      <c r="N20" s="27">
        <f t="shared" si="0"/>
        <v>2.6130585749727615</v>
      </c>
      <c r="O20" s="152">
        <f t="shared" si="0"/>
        <v>2.6171791048660866</v>
      </c>
      <c r="P20" s="52">
        <f t="shared" si="7"/>
        <v>1.5768991681972045E-3</v>
      </c>
    </row>
    <row r="21" spans="1:16" ht="20.100000000000001" customHeight="1" x14ac:dyDescent="0.25">
      <c r="A21" s="8" t="s">
        <v>178</v>
      </c>
      <c r="B21" s="19">
        <v>3347.84</v>
      </c>
      <c r="C21" s="140">
        <v>11543.240000000002</v>
      </c>
      <c r="D21" s="247">
        <f t="shared" si="1"/>
        <v>7.2822752846841187E-3</v>
      </c>
      <c r="E21" s="215">
        <f t="shared" si="2"/>
        <v>2.4981786161222257E-2</v>
      </c>
      <c r="F21" s="52">
        <f t="shared" si="3"/>
        <v>2.4479664500095586</v>
      </c>
      <c r="H21" s="19">
        <v>730.875</v>
      </c>
      <c r="I21" s="140">
        <v>2462.9679999999998</v>
      </c>
      <c r="J21" s="247">
        <f t="shared" si="4"/>
        <v>5.4734686082954839E-3</v>
      </c>
      <c r="K21" s="215">
        <f t="shared" si="5"/>
        <v>1.7774102154425268E-2</v>
      </c>
      <c r="L21" s="52">
        <f t="shared" si="6"/>
        <v>2.3698895159911064</v>
      </c>
      <c r="N21" s="27">
        <f t="shared" si="0"/>
        <v>2.1831240441598161</v>
      </c>
      <c r="O21" s="152">
        <f t="shared" si="0"/>
        <v>2.1336886350799249</v>
      </c>
      <c r="P21" s="52">
        <f t="shared" si="7"/>
        <v>-2.2644342730839467E-2</v>
      </c>
    </row>
    <row r="22" spans="1:16" ht="20.100000000000001" customHeight="1" x14ac:dyDescent="0.25">
      <c r="A22" s="8" t="s">
        <v>169</v>
      </c>
      <c r="B22" s="19">
        <v>9833.3100000000013</v>
      </c>
      <c r="C22" s="140">
        <v>7060.5199999999986</v>
      </c>
      <c r="D22" s="247">
        <f t="shared" si="1"/>
        <v>2.1389573689195779E-2</v>
      </c>
      <c r="E22" s="215">
        <f t="shared" si="2"/>
        <v>1.5280319981827712E-2</v>
      </c>
      <c r="F22" s="52">
        <f t="shared" si="3"/>
        <v>-0.28197931317125186</v>
      </c>
      <c r="H22" s="19">
        <v>3208.5059999999999</v>
      </c>
      <c r="I22" s="140">
        <v>2338.0210000000002</v>
      </c>
      <c r="J22" s="247">
        <f t="shared" si="4"/>
        <v>2.402826320578445E-2</v>
      </c>
      <c r="K22" s="215">
        <f t="shared" si="5"/>
        <v>1.687241738146477E-2</v>
      </c>
      <c r="L22" s="52">
        <f t="shared" si="6"/>
        <v>-0.27130539883671706</v>
      </c>
      <c r="N22" s="27">
        <f t="shared" si="0"/>
        <v>3.2628952000903051</v>
      </c>
      <c r="O22" s="152">
        <f t="shared" si="0"/>
        <v>3.3114005767280608</v>
      </c>
      <c r="P22" s="52">
        <f t="shared" si="7"/>
        <v>1.4865747645346752E-2</v>
      </c>
    </row>
    <row r="23" spans="1:16" ht="20.100000000000001" customHeight="1" x14ac:dyDescent="0.25">
      <c r="A23" s="8" t="s">
        <v>174</v>
      </c>
      <c r="B23" s="19">
        <v>7683.4100000000008</v>
      </c>
      <c r="C23" s="140">
        <v>6425.1399999999994</v>
      </c>
      <c r="D23" s="247">
        <f t="shared" si="1"/>
        <v>1.671307671367055E-2</v>
      </c>
      <c r="E23" s="215">
        <f t="shared" si="2"/>
        <v>1.3905235751480133E-2</v>
      </c>
      <c r="F23" s="52">
        <f t="shared" si="3"/>
        <v>-0.1637645264277191</v>
      </c>
      <c r="H23" s="19">
        <v>2686.1289999999999</v>
      </c>
      <c r="I23" s="140">
        <v>2308.4099999999994</v>
      </c>
      <c r="J23" s="247">
        <f t="shared" si="4"/>
        <v>2.0116220638730482E-2</v>
      </c>
      <c r="K23" s="215">
        <f t="shared" si="5"/>
        <v>1.6658728474871303E-2</v>
      </c>
      <c r="L23" s="52">
        <f t="shared" si="6"/>
        <v>-0.14061833962553569</v>
      </c>
      <c r="N23" s="27">
        <f t="shared" si="0"/>
        <v>3.4960115365443207</v>
      </c>
      <c r="O23" s="152">
        <f t="shared" si="0"/>
        <v>3.5927777449207325</v>
      </c>
      <c r="P23" s="52">
        <f t="shared" si="7"/>
        <v>2.7679030050358946E-2</v>
      </c>
    </row>
    <row r="24" spans="1:16" ht="20.100000000000001" customHeight="1" x14ac:dyDescent="0.25">
      <c r="A24" s="8" t="s">
        <v>179</v>
      </c>
      <c r="B24" s="19">
        <v>5348.2199999999993</v>
      </c>
      <c r="C24" s="140">
        <v>4135.2</v>
      </c>
      <c r="D24" s="247">
        <f t="shared" si="1"/>
        <v>1.1633533957134538E-2</v>
      </c>
      <c r="E24" s="215">
        <f t="shared" si="2"/>
        <v>8.9493662207392605E-3</v>
      </c>
      <c r="F24" s="52">
        <f t="shared" si="3"/>
        <v>-0.22680817169076808</v>
      </c>
      <c r="H24" s="19">
        <v>1938.4049999999997</v>
      </c>
      <c r="I24" s="140">
        <v>1698.0290000000002</v>
      </c>
      <c r="J24" s="247">
        <f t="shared" si="4"/>
        <v>1.4516571120455627E-2</v>
      </c>
      <c r="K24" s="215">
        <f t="shared" si="5"/>
        <v>1.2253890796460444E-2</v>
      </c>
      <c r="L24" s="52">
        <f t="shared" si="6"/>
        <v>-0.12400710893750251</v>
      </c>
      <c r="N24" s="27">
        <f t="shared" si="0"/>
        <v>3.6243927886287404</v>
      </c>
      <c r="O24" s="152">
        <f t="shared" si="0"/>
        <v>4.1062802282840014</v>
      </c>
      <c r="P24" s="52">
        <f t="shared" si="7"/>
        <v>0.13295673724082738</v>
      </c>
    </row>
    <row r="25" spans="1:16" ht="20.100000000000001" customHeight="1" x14ac:dyDescent="0.25">
      <c r="A25" s="8" t="s">
        <v>183</v>
      </c>
      <c r="B25" s="19">
        <v>2963.17</v>
      </c>
      <c r="C25" s="140">
        <v>6886.8400000000011</v>
      </c>
      <c r="D25" s="247">
        <f t="shared" si="1"/>
        <v>6.4455349285860259E-3</v>
      </c>
      <c r="E25" s="215">
        <f t="shared" si="2"/>
        <v>1.4904443137849676E-2</v>
      </c>
      <c r="F25" s="52">
        <f t="shared" si="3"/>
        <v>1.3241461002912425</v>
      </c>
      <c r="H25" s="19">
        <v>689.88099999999997</v>
      </c>
      <c r="I25" s="140">
        <v>1568.912</v>
      </c>
      <c r="J25" s="247">
        <f t="shared" si="4"/>
        <v>5.1664675860571187E-3</v>
      </c>
      <c r="K25" s="215">
        <f t="shared" si="5"/>
        <v>1.1322113060057482E-2</v>
      </c>
      <c r="L25" s="52">
        <f t="shared" si="6"/>
        <v>1.2741777205054206</v>
      </c>
      <c r="N25" s="27">
        <f t="shared" si="0"/>
        <v>2.3281856930246998</v>
      </c>
      <c r="O25" s="152">
        <f t="shared" si="0"/>
        <v>2.2781304633184445</v>
      </c>
      <c r="P25" s="52">
        <f t="shared" si="7"/>
        <v>-2.1499672408529086E-2</v>
      </c>
    </row>
    <row r="26" spans="1:16" ht="20.100000000000001" customHeight="1" x14ac:dyDescent="0.25">
      <c r="A26" s="8" t="s">
        <v>173</v>
      </c>
      <c r="B26" s="19">
        <v>3266.43</v>
      </c>
      <c r="C26" s="140">
        <v>4852.08</v>
      </c>
      <c r="D26" s="247">
        <f t="shared" si="1"/>
        <v>7.1051909464462893E-3</v>
      </c>
      <c r="E26" s="215">
        <f t="shared" si="2"/>
        <v>1.050083208849017E-2</v>
      </c>
      <c r="F26" s="52">
        <f t="shared" si="3"/>
        <v>0.48543823072896103</v>
      </c>
      <c r="H26" s="19">
        <v>1084.1320000000003</v>
      </c>
      <c r="I26" s="140">
        <v>1405.1140000000003</v>
      </c>
      <c r="J26" s="247">
        <f t="shared" si="4"/>
        <v>8.1189840523326166E-3</v>
      </c>
      <c r="K26" s="215">
        <f t="shared" si="5"/>
        <v>1.0140058569422385E-2</v>
      </c>
      <c r="L26" s="52">
        <f t="shared" si="6"/>
        <v>0.29607280294281496</v>
      </c>
      <c r="N26" s="27">
        <f t="shared" si="0"/>
        <v>3.3190118875959391</v>
      </c>
      <c r="O26" s="152">
        <f t="shared" si="0"/>
        <v>2.8959003149164904</v>
      </c>
      <c r="P26" s="52">
        <f t="shared" si="7"/>
        <v>-0.12748118627135177</v>
      </c>
    </row>
    <row r="27" spans="1:16" ht="20.100000000000001" customHeight="1" x14ac:dyDescent="0.25">
      <c r="A27" s="8" t="s">
        <v>182</v>
      </c>
      <c r="B27" s="19">
        <v>3938.7500000000005</v>
      </c>
      <c r="C27" s="140">
        <v>3976.3799999999997</v>
      </c>
      <c r="D27" s="247">
        <f t="shared" si="1"/>
        <v>8.5676321979394395E-3</v>
      </c>
      <c r="E27" s="215">
        <f t="shared" si="2"/>
        <v>8.6056492679491142E-3</v>
      </c>
      <c r="F27" s="52">
        <f t="shared" si="3"/>
        <v>9.5537924468420687E-3</v>
      </c>
      <c r="H27" s="19">
        <v>1328.9829999999999</v>
      </c>
      <c r="I27" s="140">
        <v>1299.5570000000002</v>
      </c>
      <c r="J27" s="247">
        <f t="shared" si="4"/>
        <v>9.9526550114018911E-3</v>
      </c>
      <c r="K27" s="215">
        <f t="shared" si="5"/>
        <v>9.3783024682003342E-3</v>
      </c>
      <c r="L27" s="52">
        <f t="shared" si="6"/>
        <v>-2.2141742971881283E-2</v>
      </c>
      <c r="N27" s="27">
        <f t="shared" si="0"/>
        <v>3.3741237702316718</v>
      </c>
      <c r="O27" s="152">
        <f t="shared" si="0"/>
        <v>3.2681911688520726</v>
      </c>
      <c r="P27" s="52">
        <f t="shared" si="7"/>
        <v>-3.1395588482613868E-2</v>
      </c>
    </row>
    <row r="28" spans="1:16" ht="20.100000000000001" customHeight="1" x14ac:dyDescent="0.25">
      <c r="A28" s="8" t="s">
        <v>177</v>
      </c>
      <c r="B28" s="19">
        <v>423.34</v>
      </c>
      <c r="C28" s="140">
        <v>638.20000000000005</v>
      </c>
      <c r="D28" s="247">
        <f t="shared" si="1"/>
        <v>9.2085596056507317E-4</v>
      </c>
      <c r="E28" s="215">
        <f t="shared" si="2"/>
        <v>1.3811872514209219E-3</v>
      </c>
      <c r="F28" s="52">
        <f t="shared" si="3"/>
        <v>0.50753531440449773</v>
      </c>
      <c r="H28" s="19">
        <v>753.4699999999998</v>
      </c>
      <c r="I28" s="140">
        <v>1246.8140000000001</v>
      </c>
      <c r="J28" s="247">
        <f t="shared" si="4"/>
        <v>5.6426808856403594E-3</v>
      </c>
      <c r="K28" s="215">
        <f t="shared" si="5"/>
        <v>8.9976806046881599E-3</v>
      </c>
      <c r="L28" s="52">
        <f t="shared" si="6"/>
        <v>0.65476263155799219</v>
      </c>
      <c r="N28" s="27">
        <f t="shared" si="0"/>
        <v>17.798223650021257</v>
      </c>
      <c r="O28" s="152">
        <f t="shared" si="0"/>
        <v>19.536414916953934</v>
      </c>
      <c r="P28" s="52">
        <f t="shared" si="7"/>
        <v>9.7660940839486607E-2</v>
      </c>
    </row>
    <row r="29" spans="1:16" ht="20.100000000000001" customHeight="1" x14ac:dyDescent="0.25">
      <c r="A29" s="8" t="s">
        <v>184</v>
      </c>
      <c r="B29" s="19">
        <v>2987.1399999999994</v>
      </c>
      <c r="C29" s="140">
        <v>4319.6400000000003</v>
      </c>
      <c r="D29" s="247">
        <f t="shared" si="1"/>
        <v>6.4976748571889086E-3</v>
      </c>
      <c r="E29" s="215">
        <f t="shared" si="2"/>
        <v>9.348529769238282E-3</v>
      </c>
      <c r="F29" s="52">
        <f>(C29-B29)/B29</f>
        <v>0.4460788580381238</v>
      </c>
      <c r="H29" s="19">
        <v>897.80700000000013</v>
      </c>
      <c r="I29" s="140">
        <v>1238.9459999999999</v>
      </c>
      <c r="J29" s="247">
        <f t="shared" si="4"/>
        <v>6.7236099617690361E-3</v>
      </c>
      <c r="K29" s="215">
        <f t="shared" si="5"/>
        <v>8.9409008837372499E-3</v>
      </c>
      <c r="L29" s="52">
        <f>(I29-H29)/H29</f>
        <v>0.37996919159685738</v>
      </c>
      <c r="N29" s="27">
        <f t="shared" si="0"/>
        <v>3.0055738934231413</v>
      </c>
      <c r="O29" s="152">
        <f t="shared" si="0"/>
        <v>2.8681695696863625</v>
      </c>
      <c r="P29" s="52">
        <f>(O29-N29)/N29</f>
        <v>-4.5716501609709137E-2</v>
      </c>
    </row>
    <row r="30" spans="1:16" ht="20.100000000000001" customHeight="1" x14ac:dyDescent="0.25">
      <c r="A30" s="8" t="s">
        <v>195</v>
      </c>
      <c r="B30" s="19">
        <v>1855.2899999999997</v>
      </c>
      <c r="C30" s="140">
        <v>1879.1</v>
      </c>
      <c r="D30" s="247">
        <f t="shared" si="1"/>
        <v>4.0356565764557437E-3</v>
      </c>
      <c r="E30" s="215">
        <f t="shared" si="2"/>
        <v>4.0667329428784931E-3</v>
      </c>
      <c r="F30" s="52">
        <f t="shared" si="3"/>
        <v>1.2833573188019219E-2</v>
      </c>
      <c r="H30" s="19">
        <v>825.09800000000007</v>
      </c>
      <c r="I30" s="140">
        <v>1038.1509999999996</v>
      </c>
      <c r="J30" s="247">
        <f t="shared" si="4"/>
        <v>6.179097659336258E-3</v>
      </c>
      <c r="K30" s="215">
        <f t="shared" si="5"/>
        <v>7.491856136871749E-3</v>
      </c>
      <c r="L30" s="52">
        <f t="shared" si="6"/>
        <v>0.25821538774787905</v>
      </c>
      <c r="N30" s="27">
        <f t="shared" si="0"/>
        <v>4.4472723940731642</v>
      </c>
      <c r="O30" s="152">
        <f t="shared" si="0"/>
        <v>5.5247246022031806</v>
      </c>
      <c r="P30" s="52">
        <f t="shared" si="7"/>
        <v>0.24227259152507191</v>
      </c>
    </row>
    <row r="31" spans="1:16" ht="20.100000000000001" customHeight="1" x14ac:dyDescent="0.25">
      <c r="A31" s="8" t="s">
        <v>200</v>
      </c>
      <c r="B31" s="19">
        <v>3065.12</v>
      </c>
      <c r="C31" s="140">
        <v>3165.579999999999</v>
      </c>
      <c r="D31" s="247">
        <f t="shared" si="1"/>
        <v>6.6672982043917825E-3</v>
      </c>
      <c r="E31" s="215">
        <f t="shared" si="2"/>
        <v>6.8509224997697279E-3</v>
      </c>
      <c r="F31" s="52">
        <f t="shared" si="3"/>
        <v>3.2775225766038238E-2</v>
      </c>
      <c r="H31" s="19">
        <v>791.93100000000004</v>
      </c>
      <c r="I31" s="140">
        <v>775.04799999999989</v>
      </c>
      <c r="J31" s="247">
        <f t="shared" si="4"/>
        <v>5.9307124589513269E-3</v>
      </c>
      <c r="K31" s="215">
        <f t="shared" si="5"/>
        <v>5.5931633405643085E-3</v>
      </c>
      <c r="L31" s="52">
        <f t="shared" si="6"/>
        <v>-2.1318776509569839E-2</v>
      </c>
      <c r="N31" s="27">
        <f t="shared" si="0"/>
        <v>2.5836867724591532</v>
      </c>
      <c r="O31" s="152">
        <f t="shared" si="0"/>
        <v>2.44836017412291</v>
      </c>
      <c r="P31" s="52">
        <f t="shared" si="7"/>
        <v>-5.2377323667388447E-2</v>
      </c>
    </row>
    <row r="32" spans="1:16" ht="20.100000000000001" customHeight="1" thickBot="1" x14ac:dyDescent="0.3">
      <c r="A32" s="8" t="s">
        <v>17</v>
      </c>
      <c r="B32" s="19">
        <f>B33-SUM(B7:B31)</f>
        <v>33769.590000000026</v>
      </c>
      <c r="C32" s="140">
        <f>C33-SUM(C7:C31)</f>
        <v>31600.759999999893</v>
      </c>
      <c r="D32" s="247">
        <f t="shared" si="1"/>
        <v>7.3456154007036228E-2</v>
      </c>
      <c r="E32" s="215">
        <f t="shared" si="2"/>
        <v>6.8390107877173395E-2</v>
      </c>
      <c r="F32" s="52">
        <f t="shared" si="3"/>
        <v>-6.4224350961919613E-2</v>
      </c>
      <c r="H32" s="19">
        <f>H33-SUM(H7:H31)</f>
        <v>9179.4869999999937</v>
      </c>
      <c r="I32" s="140">
        <f>I33-SUM(I7:I31)</f>
        <v>9189.7959999999439</v>
      </c>
      <c r="J32" s="247">
        <f t="shared" si="4"/>
        <v>6.8744496575688666E-2</v>
      </c>
      <c r="K32" s="215">
        <f t="shared" si="5"/>
        <v>6.6318512007597225E-2</v>
      </c>
      <c r="L32" s="52">
        <f t="shared" si="6"/>
        <v>1.1230475079871218E-3</v>
      </c>
      <c r="N32" s="27">
        <f t="shared" si="0"/>
        <v>2.7182701951667125</v>
      </c>
      <c r="O32" s="152">
        <f t="shared" si="0"/>
        <v>2.9080933496536083</v>
      </c>
      <c r="P32" s="52">
        <f t="shared" si="7"/>
        <v>6.9832334851927358E-2</v>
      </c>
    </row>
    <row r="33" spans="1:16" ht="26.25" customHeight="1" thickBot="1" x14ac:dyDescent="0.3">
      <c r="A33" s="12" t="s">
        <v>18</v>
      </c>
      <c r="B33" s="17">
        <v>459724.45</v>
      </c>
      <c r="C33" s="145">
        <v>462066.24</v>
      </c>
      <c r="D33" s="243">
        <f>SUM(D7:D32)</f>
        <v>0.99999999999999989</v>
      </c>
      <c r="E33" s="244">
        <f>SUM(E7:E32)</f>
        <v>0.99999999999999978</v>
      </c>
      <c r="F33" s="57">
        <f t="shared" si="3"/>
        <v>5.0938991824341275E-3</v>
      </c>
      <c r="G33" s="1"/>
      <c r="H33" s="17">
        <v>133530.49999999997</v>
      </c>
      <c r="I33" s="145">
        <v>138570.59999999989</v>
      </c>
      <c r="J33" s="243">
        <f>SUM(J7:J32)</f>
        <v>1.0000000000000002</v>
      </c>
      <c r="K33" s="244">
        <f>SUM(K7:K32)</f>
        <v>1.0000000000000002</v>
      </c>
      <c r="L33" s="57">
        <f t="shared" si="6"/>
        <v>3.7744934677844531E-2</v>
      </c>
      <c r="N33" s="29">
        <f t="shared" si="0"/>
        <v>2.9045768612045753</v>
      </c>
      <c r="O33" s="146">
        <f t="shared" si="0"/>
        <v>2.9989336593818212</v>
      </c>
      <c r="P33" s="57">
        <f t="shared" si="7"/>
        <v>3.2485557341427919E-2</v>
      </c>
    </row>
    <row r="35" spans="1:16" ht="15.75" thickBot="1" x14ac:dyDescent="0.3"/>
    <row r="36" spans="1:16" x14ac:dyDescent="0.25">
      <c r="A36" s="355" t="s">
        <v>2</v>
      </c>
      <c r="B36" s="349" t="s">
        <v>1</v>
      </c>
      <c r="C36" s="342"/>
      <c r="D36" s="349" t="s">
        <v>104</v>
      </c>
      <c r="E36" s="342"/>
      <c r="F36" s="130" t="s">
        <v>0</v>
      </c>
      <c r="H36" s="358" t="s">
        <v>19</v>
      </c>
      <c r="I36" s="359"/>
      <c r="J36" s="349" t="s">
        <v>104</v>
      </c>
      <c r="K36" s="347"/>
      <c r="L36" s="130" t="s">
        <v>0</v>
      </c>
      <c r="N36" s="341" t="s">
        <v>22</v>
      </c>
      <c r="O36" s="342"/>
      <c r="P36" s="130" t="s">
        <v>0</v>
      </c>
    </row>
    <row r="37" spans="1:16" x14ac:dyDescent="0.25">
      <c r="A37" s="356"/>
      <c r="B37" s="350" t="str">
        <f>B5</f>
        <v>jan-abr</v>
      </c>
      <c r="C37" s="344"/>
      <c r="D37" s="350" t="str">
        <f>B5</f>
        <v>jan-abr</v>
      </c>
      <c r="E37" s="344"/>
      <c r="F37" s="131" t="str">
        <f>F5</f>
        <v>2023/2022</v>
      </c>
      <c r="H37" s="339" t="str">
        <f>B5</f>
        <v>jan-abr</v>
      </c>
      <c r="I37" s="344"/>
      <c r="J37" s="350" t="str">
        <f>B5</f>
        <v>jan-abr</v>
      </c>
      <c r="K37" s="340"/>
      <c r="L37" s="131" t="str">
        <f>F37</f>
        <v>2023/2022</v>
      </c>
      <c r="N37" s="339" t="str">
        <f>B5</f>
        <v>jan-abr</v>
      </c>
      <c r="O37" s="340"/>
      <c r="P37" s="131" t="str">
        <f>P5</f>
        <v>2023/2022</v>
      </c>
    </row>
    <row r="38" spans="1:16" ht="19.5" customHeight="1" thickBot="1" x14ac:dyDescent="0.3">
      <c r="A38" s="357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170</v>
      </c>
      <c r="B39" s="39">
        <v>33441.990000000005</v>
      </c>
      <c r="C39" s="147">
        <v>36923.46</v>
      </c>
      <c r="D39" s="247">
        <f t="shared" ref="D39:D61" si="8">B39/$B$62</f>
        <v>0.17180319430124086</v>
      </c>
      <c r="E39" s="246">
        <f t="shared" ref="E39:E61" si="9">C39/$C$62</f>
        <v>0.19040598466457551</v>
      </c>
      <c r="F39" s="52">
        <f>(C39-B39)/B39</f>
        <v>0.10410474974724869</v>
      </c>
      <c r="H39" s="39">
        <v>8133.8500000000013</v>
      </c>
      <c r="I39" s="147">
        <v>8871.159999999998</v>
      </c>
      <c r="J39" s="247">
        <f t="shared" ref="J39:J61" si="10">H39/$H$62</f>
        <v>0.16471435848872135</v>
      </c>
      <c r="K39" s="246">
        <f t="shared" ref="K39:K61" si="11">I39/$I$62</f>
        <v>0.17589823616966815</v>
      </c>
      <c r="L39" s="52">
        <f>(I39-H39)/H39</f>
        <v>9.0647110531912517E-2</v>
      </c>
      <c r="N39" s="27">
        <f t="shared" ref="N39:O62" si="12">(H39/B39)*10</f>
        <v>2.4322266707214495</v>
      </c>
      <c r="O39" s="151">
        <f t="shared" si="12"/>
        <v>2.4025809065564276</v>
      </c>
      <c r="P39" s="61">
        <f t="shared" si="7"/>
        <v>-1.2188734101919988E-2</v>
      </c>
    </row>
    <row r="40" spans="1:16" ht="20.100000000000001" customHeight="1" x14ac:dyDescent="0.25">
      <c r="A40" s="38" t="s">
        <v>164</v>
      </c>
      <c r="B40" s="19">
        <v>35700.850000000006</v>
      </c>
      <c r="C40" s="140">
        <v>30748.170000000013</v>
      </c>
      <c r="D40" s="247">
        <f t="shared" si="8"/>
        <v>0.18340774784244163</v>
      </c>
      <c r="E40" s="215">
        <f t="shared" si="9"/>
        <v>0.15856140203230584</v>
      </c>
      <c r="F40" s="52">
        <f t="shared" ref="F40:F62" si="13">(C40-B40)/B40</f>
        <v>-0.13872722918361866</v>
      </c>
      <c r="H40" s="19">
        <v>8829.0279999999984</v>
      </c>
      <c r="I40" s="140">
        <v>8253.5929999999971</v>
      </c>
      <c r="J40" s="247">
        <f t="shared" si="10"/>
        <v>0.17879204596826326</v>
      </c>
      <c r="K40" s="215">
        <f t="shared" si="11"/>
        <v>0.16365305673241376</v>
      </c>
      <c r="L40" s="52">
        <f t="shared" ref="L40:L62" si="14">(I40-H40)/H40</f>
        <v>-6.5175351125854555E-2</v>
      </c>
      <c r="N40" s="27">
        <f t="shared" si="12"/>
        <v>2.4730582044965308</v>
      </c>
      <c r="O40" s="152">
        <f t="shared" si="12"/>
        <v>2.6842550304619732</v>
      </c>
      <c r="P40" s="52">
        <f t="shared" si="7"/>
        <v>8.5399051903203474E-2</v>
      </c>
    </row>
    <row r="41" spans="1:16" ht="20.100000000000001" customHeight="1" x14ac:dyDescent="0.25">
      <c r="A41" s="38" t="s">
        <v>171</v>
      </c>
      <c r="B41" s="19">
        <v>27304.69</v>
      </c>
      <c r="C41" s="140">
        <v>25733.850000000006</v>
      </c>
      <c r="D41" s="247">
        <f t="shared" si="8"/>
        <v>0.14027373853664651</v>
      </c>
      <c r="E41" s="215">
        <f t="shared" si="9"/>
        <v>0.13270368076178363</v>
      </c>
      <c r="F41" s="52">
        <f t="shared" si="13"/>
        <v>-5.7530043373500775E-2</v>
      </c>
      <c r="H41" s="19">
        <v>6636.1350000000002</v>
      </c>
      <c r="I41" s="140">
        <v>6581.0399999999981</v>
      </c>
      <c r="J41" s="247">
        <f t="shared" si="10"/>
        <v>0.13438491235633196</v>
      </c>
      <c r="K41" s="215">
        <f t="shared" si="11"/>
        <v>0.13048951074741441</v>
      </c>
      <c r="L41" s="52">
        <f t="shared" si="14"/>
        <v>-8.3022723317114668E-3</v>
      </c>
      <c r="N41" s="27">
        <f t="shared" si="12"/>
        <v>2.4304011508645589</v>
      </c>
      <c r="O41" s="152">
        <f t="shared" si="12"/>
        <v>2.5573476180206214</v>
      </c>
      <c r="P41" s="52">
        <f t="shared" si="7"/>
        <v>5.2232721791998921E-2</v>
      </c>
    </row>
    <row r="42" spans="1:16" ht="20.100000000000001" customHeight="1" x14ac:dyDescent="0.25">
      <c r="A42" s="38" t="s">
        <v>160</v>
      </c>
      <c r="B42" s="19">
        <v>29191.199999999993</v>
      </c>
      <c r="C42" s="140">
        <v>21868.5</v>
      </c>
      <c r="D42" s="247">
        <f t="shared" si="8"/>
        <v>0.14996539995037317</v>
      </c>
      <c r="E42" s="215">
        <f t="shared" si="9"/>
        <v>0.11277093955001155</v>
      </c>
      <c r="F42" s="52">
        <f t="shared" si="13"/>
        <v>-0.25085299679355405</v>
      </c>
      <c r="H42" s="19">
        <v>6145.53</v>
      </c>
      <c r="I42" s="140">
        <v>5197.8879999999999</v>
      </c>
      <c r="J42" s="247">
        <f t="shared" si="10"/>
        <v>0.12444992611410237</v>
      </c>
      <c r="K42" s="215">
        <f t="shared" si="11"/>
        <v>0.10306423635775752</v>
      </c>
      <c r="L42" s="52">
        <f t="shared" si="14"/>
        <v>-0.15420020730514697</v>
      </c>
      <c r="N42" s="27">
        <f t="shared" si="12"/>
        <v>2.1052680259804331</v>
      </c>
      <c r="O42" s="152">
        <f t="shared" si="12"/>
        <v>2.3768836454260693</v>
      </c>
      <c r="P42" s="52">
        <f t="shared" si="7"/>
        <v>0.12901712090513684</v>
      </c>
    </row>
    <row r="43" spans="1:16" ht="20.100000000000001" customHeight="1" x14ac:dyDescent="0.25">
      <c r="A43" s="38" t="s">
        <v>165</v>
      </c>
      <c r="B43" s="19">
        <v>9957.090000000002</v>
      </c>
      <c r="C43" s="140">
        <v>15333.07</v>
      </c>
      <c r="D43" s="247">
        <f t="shared" si="8"/>
        <v>5.115305243333134E-2</v>
      </c>
      <c r="E43" s="215">
        <f t="shared" si="9"/>
        <v>7.906919587928278E-2</v>
      </c>
      <c r="F43" s="52">
        <f t="shared" si="13"/>
        <v>0.53991477429650603</v>
      </c>
      <c r="H43" s="19">
        <v>2776.5909999999999</v>
      </c>
      <c r="I43" s="140">
        <v>4178.8139999999994</v>
      </c>
      <c r="J43" s="247">
        <f t="shared" si="10"/>
        <v>5.6227297694272357E-2</v>
      </c>
      <c r="K43" s="215">
        <f t="shared" si="11"/>
        <v>8.2857936490956727E-2</v>
      </c>
      <c r="L43" s="52">
        <f t="shared" si="14"/>
        <v>0.50501604305423431</v>
      </c>
      <c r="N43" s="27">
        <f t="shared" si="12"/>
        <v>2.7885566967859079</v>
      </c>
      <c r="O43" s="152">
        <f t="shared" si="12"/>
        <v>2.7253602833613879</v>
      </c>
      <c r="P43" s="52">
        <f t="shared" si="7"/>
        <v>-2.2662767982218258E-2</v>
      </c>
    </row>
    <row r="44" spans="1:16" ht="20.100000000000001" customHeight="1" x14ac:dyDescent="0.25">
      <c r="A44" s="38" t="s">
        <v>175</v>
      </c>
      <c r="B44" s="19">
        <v>15821.329999999998</v>
      </c>
      <c r="C44" s="140">
        <v>15932.569999999998</v>
      </c>
      <c r="D44" s="247">
        <f t="shared" si="8"/>
        <v>8.1279703513279275E-2</v>
      </c>
      <c r="E44" s="215">
        <f t="shared" si="9"/>
        <v>8.2160682641531299E-2</v>
      </c>
      <c r="F44" s="52">
        <f t="shared" si="13"/>
        <v>7.03101445959346E-3</v>
      </c>
      <c r="H44" s="19">
        <v>3512.2860000000005</v>
      </c>
      <c r="I44" s="140">
        <v>3636.5629999999996</v>
      </c>
      <c r="J44" s="247">
        <f t="shared" si="10"/>
        <v>7.1125473830832522E-2</v>
      </c>
      <c r="K44" s="215">
        <f t="shared" si="11"/>
        <v>7.2106130136292995E-2</v>
      </c>
      <c r="L44" s="52">
        <f t="shared" si="14"/>
        <v>3.5383508062839734E-2</v>
      </c>
      <c r="N44" s="27">
        <f t="shared" si="12"/>
        <v>2.2199688648173073</v>
      </c>
      <c r="O44" s="152">
        <f t="shared" si="12"/>
        <v>2.2824710639903043</v>
      </c>
      <c r="P44" s="52">
        <f t="shared" si="7"/>
        <v>2.8154538635000483E-2</v>
      </c>
    </row>
    <row r="45" spans="1:16" ht="20.100000000000001" customHeight="1" x14ac:dyDescent="0.25">
      <c r="A45" s="38" t="s">
        <v>172</v>
      </c>
      <c r="B45" s="19">
        <v>9167.19</v>
      </c>
      <c r="C45" s="140">
        <v>12204.490000000002</v>
      </c>
      <c r="D45" s="247">
        <f t="shared" si="8"/>
        <v>4.7095059975988035E-2</v>
      </c>
      <c r="E45" s="215">
        <f t="shared" si="9"/>
        <v>6.2935811968297811E-2</v>
      </c>
      <c r="F45" s="52">
        <f t="shared" si="13"/>
        <v>0.33132290265610298</v>
      </c>
      <c r="H45" s="19">
        <v>2826.5499999999993</v>
      </c>
      <c r="I45" s="140">
        <v>3114.54</v>
      </c>
      <c r="J45" s="247">
        <f t="shared" si="10"/>
        <v>5.723899137386295E-2</v>
      </c>
      <c r="K45" s="215">
        <f t="shared" si="11"/>
        <v>6.1755406562374972E-2</v>
      </c>
      <c r="L45" s="52">
        <f t="shared" si="14"/>
        <v>0.10188745997771162</v>
      </c>
      <c r="N45" s="27">
        <f t="shared" si="12"/>
        <v>3.0833330606216292</v>
      </c>
      <c r="O45" s="152">
        <f t="shared" si="12"/>
        <v>2.5519624334978355</v>
      </c>
      <c r="P45" s="52">
        <f t="shared" si="7"/>
        <v>-0.17233643485036429</v>
      </c>
    </row>
    <row r="46" spans="1:16" ht="20.100000000000001" customHeight="1" x14ac:dyDescent="0.25">
      <c r="A46" s="38" t="s">
        <v>169</v>
      </c>
      <c r="B46" s="19">
        <v>9833.3100000000013</v>
      </c>
      <c r="C46" s="140">
        <v>7060.5199999999986</v>
      </c>
      <c r="D46" s="247">
        <f t="shared" si="8"/>
        <v>5.051715129854218E-2</v>
      </c>
      <c r="E46" s="215">
        <f t="shared" si="9"/>
        <v>3.6409514786640486E-2</v>
      </c>
      <c r="F46" s="52">
        <f t="shared" si="13"/>
        <v>-0.28197931317125186</v>
      </c>
      <c r="H46" s="19">
        <v>3208.5059999999999</v>
      </c>
      <c r="I46" s="140">
        <v>2338.0210000000002</v>
      </c>
      <c r="J46" s="247">
        <f t="shared" si="10"/>
        <v>6.4973783324896978E-2</v>
      </c>
      <c r="K46" s="215">
        <f t="shared" si="11"/>
        <v>4.6358511178655762E-2</v>
      </c>
      <c r="L46" s="52">
        <f t="shared" si="14"/>
        <v>-0.27130539883671706</v>
      </c>
      <c r="N46" s="27">
        <f t="shared" si="12"/>
        <v>3.2628952000903051</v>
      </c>
      <c r="O46" s="152">
        <f t="shared" si="12"/>
        <v>3.3114005767280608</v>
      </c>
      <c r="P46" s="52">
        <f t="shared" si="7"/>
        <v>1.4865747645346752E-2</v>
      </c>
    </row>
    <row r="47" spans="1:16" ht="20.100000000000001" customHeight="1" x14ac:dyDescent="0.25">
      <c r="A47" s="38" t="s">
        <v>174</v>
      </c>
      <c r="B47" s="19">
        <v>7683.4100000000008</v>
      </c>
      <c r="C47" s="140">
        <v>6425.1399999999994</v>
      </c>
      <c r="D47" s="247">
        <f t="shared" si="8"/>
        <v>3.9472363370902777E-2</v>
      </c>
      <c r="E47" s="215">
        <f t="shared" si="9"/>
        <v>3.3133002928429529E-2</v>
      </c>
      <c r="F47" s="52">
        <f t="shared" si="13"/>
        <v>-0.1637645264277191</v>
      </c>
      <c r="H47" s="19">
        <v>2686.1289999999999</v>
      </c>
      <c r="I47" s="140">
        <v>2308.4099999999994</v>
      </c>
      <c r="J47" s="247">
        <f t="shared" si="10"/>
        <v>5.4395398864369338E-2</v>
      </c>
      <c r="K47" s="215">
        <f t="shared" si="11"/>
        <v>4.5771381347695643E-2</v>
      </c>
      <c r="L47" s="52">
        <f t="shared" si="14"/>
        <v>-0.14061833962553569</v>
      </c>
      <c r="N47" s="27">
        <f t="shared" si="12"/>
        <v>3.4960115365443207</v>
      </c>
      <c r="O47" s="152">
        <f t="shared" si="12"/>
        <v>3.5927777449207325</v>
      </c>
      <c r="P47" s="52">
        <f t="shared" si="7"/>
        <v>2.7679030050358946E-2</v>
      </c>
    </row>
    <row r="48" spans="1:16" ht="20.100000000000001" customHeight="1" x14ac:dyDescent="0.25">
      <c r="A48" s="38" t="s">
        <v>183</v>
      </c>
      <c r="B48" s="19">
        <v>2963.17</v>
      </c>
      <c r="C48" s="140">
        <v>6886.8400000000011</v>
      </c>
      <c r="D48" s="247">
        <f t="shared" si="8"/>
        <v>1.5222840245380368E-2</v>
      </c>
      <c r="E48" s="215">
        <f t="shared" si="9"/>
        <v>3.5513886061257133E-2</v>
      </c>
      <c r="F48" s="52">
        <f t="shared" si="13"/>
        <v>1.3241461002912425</v>
      </c>
      <c r="H48" s="19">
        <v>689.88099999999997</v>
      </c>
      <c r="I48" s="140">
        <v>1568.912</v>
      </c>
      <c r="J48" s="247">
        <f t="shared" si="10"/>
        <v>1.3970420692360635E-2</v>
      </c>
      <c r="K48" s="215">
        <f t="shared" si="11"/>
        <v>3.1108542006392226E-2</v>
      </c>
      <c r="L48" s="52">
        <f t="shared" si="14"/>
        <v>1.2741777205054206</v>
      </c>
      <c r="N48" s="27">
        <f t="shared" si="12"/>
        <v>2.3281856930246998</v>
      </c>
      <c r="O48" s="152">
        <f t="shared" si="12"/>
        <v>2.2781304633184445</v>
      </c>
      <c r="P48" s="52">
        <f t="shared" si="7"/>
        <v>-2.1499672408529086E-2</v>
      </c>
    </row>
    <row r="49" spans="1:16" ht="20.100000000000001" customHeight="1" x14ac:dyDescent="0.25">
      <c r="A49" s="38" t="s">
        <v>173</v>
      </c>
      <c r="B49" s="19">
        <v>3266.43</v>
      </c>
      <c r="C49" s="140">
        <v>4852.08</v>
      </c>
      <c r="D49" s="247">
        <f t="shared" si="8"/>
        <v>1.6780792888264187E-2</v>
      </c>
      <c r="E49" s="215">
        <f t="shared" si="9"/>
        <v>2.5021086053996389E-2</v>
      </c>
      <c r="F49" s="52">
        <f t="shared" si="13"/>
        <v>0.48543823072896103</v>
      </c>
      <c r="H49" s="19">
        <v>1084.1320000000003</v>
      </c>
      <c r="I49" s="140">
        <v>1405.1140000000003</v>
      </c>
      <c r="J49" s="247">
        <f t="shared" si="10"/>
        <v>2.1954192282510061E-2</v>
      </c>
      <c r="K49" s="215">
        <f t="shared" si="11"/>
        <v>2.7860739093569183E-2</v>
      </c>
      <c r="L49" s="52">
        <f t="shared" si="14"/>
        <v>0.29607280294281496</v>
      </c>
      <c r="N49" s="27">
        <f t="shared" si="12"/>
        <v>3.3190118875959391</v>
      </c>
      <c r="O49" s="152">
        <f t="shared" si="12"/>
        <v>2.8959003149164904</v>
      </c>
      <c r="P49" s="52">
        <f t="shared" si="7"/>
        <v>-0.12748118627135177</v>
      </c>
    </row>
    <row r="50" spans="1:16" ht="20.100000000000001" customHeight="1" x14ac:dyDescent="0.25">
      <c r="A50" s="38" t="s">
        <v>184</v>
      </c>
      <c r="B50" s="19">
        <v>2987.1399999999994</v>
      </c>
      <c r="C50" s="140">
        <v>4319.6400000000003</v>
      </c>
      <c r="D50" s="247">
        <f t="shared" si="8"/>
        <v>1.5345982515544332E-2</v>
      </c>
      <c r="E50" s="215">
        <f t="shared" si="9"/>
        <v>2.2275412639998715E-2</v>
      </c>
      <c r="F50" s="52">
        <f t="shared" si="13"/>
        <v>0.4460788580381238</v>
      </c>
      <c r="H50" s="19">
        <v>897.80700000000013</v>
      </c>
      <c r="I50" s="140">
        <v>1238.9459999999999</v>
      </c>
      <c r="J50" s="247">
        <f t="shared" si="10"/>
        <v>1.8181021785708299E-2</v>
      </c>
      <c r="K50" s="215">
        <f t="shared" si="11"/>
        <v>2.4565943586798762E-2</v>
      </c>
      <c r="L50" s="52">
        <f t="shared" si="14"/>
        <v>0.37996919159685738</v>
      </c>
      <c r="N50" s="27">
        <f t="shared" si="12"/>
        <v>3.0055738934231413</v>
      </c>
      <c r="O50" s="152">
        <f t="shared" si="12"/>
        <v>2.8681695696863625</v>
      </c>
      <c r="P50" s="52">
        <f t="shared" si="7"/>
        <v>-4.5716501609709137E-2</v>
      </c>
    </row>
    <row r="51" spans="1:16" ht="20.100000000000001" customHeight="1" x14ac:dyDescent="0.25">
      <c r="A51" s="38" t="s">
        <v>186</v>
      </c>
      <c r="B51" s="19">
        <v>2441.110000000001</v>
      </c>
      <c r="C51" s="140">
        <v>1369.0800000000002</v>
      </c>
      <c r="D51" s="247">
        <f t="shared" si="8"/>
        <v>1.2540835507716562E-2</v>
      </c>
      <c r="E51" s="215">
        <f t="shared" si="9"/>
        <v>7.0600378589811752E-3</v>
      </c>
      <c r="F51" s="52">
        <f t="shared" si="13"/>
        <v>-0.43915677703995332</v>
      </c>
      <c r="H51" s="19">
        <v>444.928</v>
      </c>
      <c r="I51" s="140">
        <v>370.48700000000008</v>
      </c>
      <c r="J51" s="247">
        <f t="shared" si="10"/>
        <v>9.010005113650953E-3</v>
      </c>
      <c r="K51" s="215">
        <f t="shared" si="11"/>
        <v>7.3460528075011472E-3</v>
      </c>
      <c r="L51" s="52">
        <f t="shared" si="14"/>
        <v>-0.16731021648446473</v>
      </c>
      <c r="N51" s="27">
        <f t="shared" si="12"/>
        <v>1.8226462551871885</v>
      </c>
      <c r="O51" s="152">
        <f t="shared" si="12"/>
        <v>2.7061019078505275</v>
      </c>
      <c r="P51" s="52">
        <f t="shared" si="7"/>
        <v>0.48471043141204972</v>
      </c>
    </row>
    <row r="52" spans="1:16" ht="20.100000000000001" customHeight="1" x14ac:dyDescent="0.25">
      <c r="A52" s="38" t="s">
        <v>189</v>
      </c>
      <c r="B52" s="19">
        <v>826.66999999999985</v>
      </c>
      <c r="C52" s="140">
        <v>1108.2099999999998</v>
      </c>
      <c r="D52" s="247">
        <f t="shared" si="8"/>
        <v>4.2468928025218219E-3</v>
      </c>
      <c r="E52" s="215">
        <f t="shared" si="9"/>
        <v>5.7147898995687074E-3</v>
      </c>
      <c r="F52" s="52">
        <f t="shared" si="13"/>
        <v>0.34057120737416385</v>
      </c>
      <c r="H52" s="19">
        <v>225.94800000000001</v>
      </c>
      <c r="I52" s="140">
        <v>287.79499999999996</v>
      </c>
      <c r="J52" s="247">
        <f t="shared" si="10"/>
        <v>4.5755552256077515E-3</v>
      </c>
      <c r="K52" s="215">
        <f t="shared" si="11"/>
        <v>5.7064276688110292E-3</v>
      </c>
      <c r="L52" s="52">
        <f t="shared" si="14"/>
        <v>0.27372227238125563</v>
      </c>
      <c r="N52" s="27">
        <f t="shared" si="12"/>
        <v>2.7332309143914744</v>
      </c>
      <c r="O52" s="152">
        <f t="shared" si="12"/>
        <v>2.5969355988485936</v>
      </c>
      <c r="P52" s="52">
        <f t="shared" si="7"/>
        <v>-4.9866008329276311E-2</v>
      </c>
    </row>
    <row r="53" spans="1:16" ht="20.100000000000001" customHeight="1" x14ac:dyDescent="0.25">
      <c r="A53" s="38" t="s">
        <v>185</v>
      </c>
      <c r="B53" s="19">
        <v>483.53999999999996</v>
      </c>
      <c r="C53" s="140">
        <v>858.54999999999984</v>
      </c>
      <c r="D53" s="247">
        <f t="shared" si="8"/>
        <v>2.4841140306668947E-3</v>
      </c>
      <c r="E53" s="215">
        <f t="shared" si="9"/>
        <v>4.4273493907063767E-3</v>
      </c>
      <c r="F53" s="52">
        <f t="shared" si="13"/>
        <v>0.7755511436489223</v>
      </c>
      <c r="H53" s="19">
        <v>194.05099999999999</v>
      </c>
      <c r="I53" s="140">
        <v>251.52500000000001</v>
      </c>
      <c r="J53" s="247">
        <f t="shared" si="10"/>
        <v>3.9296256974366214E-3</v>
      </c>
      <c r="K53" s="215">
        <f t="shared" si="11"/>
        <v>4.9872625285279255E-3</v>
      </c>
      <c r="L53" s="52">
        <f t="shared" si="14"/>
        <v>0.29617987024029774</v>
      </c>
      <c r="N53" s="27">
        <f t="shared" ref="N53:N54" si="15">(H53/B53)*10</f>
        <v>4.0131323158373657</v>
      </c>
      <c r="O53" s="152">
        <f t="shared" ref="O53:O54" si="16">(I53/C53)*10</f>
        <v>2.9296488265098137</v>
      </c>
      <c r="P53" s="52">
        <f t="shared" ref="P53:P54" si="17">(O53-N53)/N53</f>
        <v>-0.26998449192709367</v>
      </c>
    </row>
    <row r="54" spans="1:16" ht="20.100000000000001" customHeight="1" x14ac:dyDescent="0.25">
      <c r="A54" s="38" t="s">
        <v>181</v>
      </c>
      <c r="B54" s="19">
        <v>1391.8200000000002</v>
      </c>
      <c r="C54" s="140">
        <v>631.29</v>
      </c>
      <c r="D54" s="247">
        <f t="shared" si="8"/>
        <v>7.1502659349025888E-3</v>
      </c>
      <c r="E54" s="215">
        <f t="shared" si="9"/>
        <v>3.2554206474393207E-3</v>
      </c>
      <c r="F54" s="52">
        <f t="shared" si="13"/>
        <v>-0.54642841746777604</v>
      </c>
      <c r="H54" s="19">
        <v>412.92700000000002</v>
      </c>
      <c r="I54" s="140">
        <v>210.13000000000002</v>
      </c>
      <c r="J54" s="247">
        <f t="shared" si="10"/>
        <v>8.3619695356654273E-3</v>
      </c>
      <c r="K54" s="215">
        <f t="shared" si="11"/>
        <v>4.1664783823459816E-3</v>
      </c>
      <c r="L54" s="52">
        <f t="shared" si="14"/>
        <v>-0.49112070656556722</v>
      </c>
      <c r="N54" s="27">
        <f t="shared" si="15"/>
        <v>2.9668132373439091</v>
      </c>
      <c r="O54" s="152">
        <f t="shared" si="16"/>
        <v>3.3285811592136745</v>
      </c>
      <c r="P54" s="52">
        <f t="shared" si="17"/>
        <v>0.1219382188659925</v>
      </c>
    </row>
    <row r="55" spans="1:16" ht="20.100000000000001" customHeight="1" x14ac:dyDescent="0.25">
      <c r="A55" s="38" t="s">
        <v>190</v>
      </c>
      <c r="B55" s="19">
        <v>1041.1200000000001</v>
      </c>
      <c r="C55" s="140">
        <v>512.94000000000005</v>
      </c>
      <c r="D55" s="247">
        <f t="shared" si="8"/>
        <v>5.3485974264960868E-3</v>
      </c>
      <c r="E55" s="215">
        <f t="shared" si="9"/>
        <v>2.645116296626789E-3</v>
      </c>
      <c r="F55" s="52">
        <f t="shared" si="13"/>
        <v>-0.50731904103273395</v>
      </c>
      <c r="H55" s="19">
        <v>306.43299999999999</v>
      </c>
      <c r="I55" s="140">
        <v>172.20000000000002</v>
      </c>
      <c r="J55" s="247">
        <f t="shared" si="10"/>
        <v>6.2054150266816254E-3</v>
      </c>
      <c r="K55" s="215">
        <f t="shared" si="11"/>
        <v>3.4143985982010095E-3</v>
      </c>
      <c r="L55" s="52">
        <f t="shared" si="14"/>
        <v>-0.43805007946272101</v>
      </c>
      <c r="N55" s="27">
        <f t="shared" ref="N55" si="18">(H55/B55)*10</f>
        <v>2.9433014445981249</v>
      </c>
      <c r="O55" s="152">
        <f t="shared" ref="O55" si="19">(I55/C55)*10</f>
        <v>3.3571177915545682</v>
      </c>
      <c r="P55" s="52">
        <f t="shared" ref="P55" si="20">(O55-N55)/N55</f>
        <v>0.14059597861303852</v>
      </c>
    </row>
    <row r="56" spans="1:16" ht="20.100000000000001" customHeight="1" x14ac:dyDescent="0.25">
      <c r="A56" s="38" t="s">
        <v>187</v>
      </c>
      <c r="B56" s="19">
        <v>406.52</v>
      </c>
      <c r="C56" s="140">
        <v>506.58</v>
      </c>
      <c r="D56" s="247">
        <f t="shared" si="8"/>
        <v>2.0884353636652728E-3</v>
      </c>
      <c r="E56" s="215">
        <f t="shared" si="9"/>
        <v>2.6123192060381302E-3</v>
      </c>
      <c r="F56" s="52">
        <f t="shared" si="13"/>
        <v>0.24613795139230543</v>
      </c>
      <c r="H56" s="19">
        <v>114.47399999999999</v>
      </c>
      <c r="I56" s="140">
        <v>135.38800000000001</v>
      </c>
      <c r="J56" s="247">
        <f t="shared" si="10"/>
        <v>2.3181533312807445E-3</v>
      </c>
      <c r="K56" s="215">
        <f t="shared" si="11"/>
        <v>2.6844866284160174E-3</v>
      </c>
      <c r="L56" s="52">
        <f t="shared" si="14"/>
        <v>0.1826965075038875</v>
      </c>
      <c r="N56" s="27">
        <f t="shared" ref="N56" si="21">(H56/B56)*10</f>
        <v>2.8159500147594212</v>
      </c>
      <c r="O56" s="152">
        <f t="shared" ref="O56" si="22">(I56/C56)*10</f>
        <v>2.6725887322831539</v>
      </c>
      <c r="P56" s="52">
        <f t="shared" si="7"/>
        <v>-5.0910450016817967E-2</v>
      </c>
    </row>
    <row r="57" spans="1:16" ht="20.100000000000001" customHeight="1" x14ac:dyDescent="0.25">
      <c r="A57" s="38" t="s">
        <v>191</v>
      </c>
      <c r="B57" s="19">
        <v>259.99</v>
      </c>
      <c r="C57" s="140">
        <v>241.32</v>
      </c>
      <c r="D57" s="247">
        <f t="shared" si="8"/>
        <v>1.3356595252369732E-3</v>
      </c>
      <c r="E57" s="215">
        <f t="shared" si="9"/>
        <v>1.2444330032790904E-3</v>
      </c>
      <c r="F57" s="52">
        <f t="shared" si="13"/>
        <v>-7.1810454248240382E-2</v>
      </c>
      <c r="H57" s="19">
        <v>73.805000000000007</v>
      </c>
      <c r="I57" s="140">
        <v>132.92200000000003</v>
      </c>
      <c r="J57" s="247">
        <f t="shared" si="10"/>
        <v>1.4945866014568843E-3</v>
      </c>
      <c r="K57" s="215">
        <f t="shared" si="11"/>
        <v>2.6355905369923032E-3</v>
      </c>
      <c r="L57" s="52">
        <f t="shared" si="14"/>
        <v>0.8009890928798864</v>
      </c>
      <c r="N57" s="27">
        <f t="shared" ref="N57" si="23">(H57/B57)*10</f>
        <v>2.8387630293472825</v>
      </c>
      <c r="O57" s="152">
        <f t="shared" ref="O57" si="24">(I57/C57)*10</f>
        <v>5.5081219956903702</v>
      </c>
      <c r="P57" s="52">
        <f t="shared" ref="P57" si="25">(O57-N57)/N57</f>
        <v>0.94032469027781229</v>
      </c>
    </row>
    <row r="58" spans="1:16" ht="20.100000000000001" customHeight="1" x14ac:dyDescent="0.25">
      <c r="A58" s="38" t="s">
        <v>213</v>
      </c>
      <c r="B58" s="19">
        <v>55.350000000000023</v>
      </c>
      <c r="C58" s="140">
        <v>117.24999999999999</v>
      </c>
      <c r="D58" s="247">
        <f t="shared" si="8"/>
        <v>2.8435230094183041E-4</v>
      </c>
      <c r="E58" s="215">
        <f t="shared" si="9"/>
        <v>6.0463189803776449E-4</v>
      </c>
      <c r="F58" s="52">
        <f t="shared" si="13"/>
        <v>1.1183378500451659</v>
      </c>
      <c r="H58" s="19">
        <v>17.946999999999999</v>
      </c>
      <c r="I58" s="140">
        <v>49.833000000000013</v>
      </c>
      <c r="J58" s="247">
        <f t="shared" si="10"/>
        <v>3.6343534633624685E-4</v>
      </c>
      <c r="K58" s="215">
        <f t="shared" si="11"/>
        <v>9.8809364311353617E-4</v>
      </c>
      <c r="L58" s="52">
        <f t="shared" si="14"/>
        <v>1.7766757675377509</v>
      </c>
      <c r="N58" s="27">
        <f t="shared" si="12"/>
        <v>3.2424570912375779</v>
      </c>
      <c r="O58" s="152">
        <f t="shared" si="12"/>
        <v>4.2501492537313448</v>
      </c>
      <c r="P58" s="52">
        <f t="shared" si="7"/>
        <v>0.31078041563509234</v>
      </c>
    </row>
    <row r="59" spans="1:16" ht="20.100000000000001" customHeight="1" x14ac:dyDescent="0.25">
      <c r="A59" s="38" t="s">
        <v>188</v>
      </c>
      <c r="B59" s="19">
        <v>135.65000000000003</v>
      </c>
      <c r="C59" s="140">
        <v>114.57000000000001</v>
      </c>
      <c r="D59" s="247">
        <f t="shared" si="8"/>
        <v>6.9688147466593123E-4</v>
      </c>
      <c r="E59" s="215">
        <f t="shared" si="9"/>
        <v>5.9081174036833002E-4</v>
      </c>
      <c r="F59" s="52">
        <f>(C59-B59)/B59</f>
        <v>-0.15539992628087004</v>
      </c>
      <c r="H59" s="19">
        <v>52.098999999999997</v>
      </c>
      <c r="I59" s="140">
        <v>46.517999999999994</v>
      </c>
      <c r="J59" s="247">
        <f t="shared" si="10"/>
        <v>1.0550297046176033E-3</v>
      </c>
      <c r="K59" s="215">
        <f t="shared" si="11"/>
        <v>9.2236349588335959E-4</v>
      </c>
      <c r="L59" s="52">
        <f>(I59-H59)/H59</f>
        <v>-0.10712297740839562</v>
      </c>
      <c r="N59" s="27">
        <f t="shared" si="12"/>
        <v>3.8406929598230728</v>
      </c>
      <c r="O59" s="152">
        <f t="shared" si="12"/>
        <v>4.0602251898402715</v>
      </c>
      <c r="P59" s="52">
        <f>(O59-N59)/N59</f>
        <v>5.7159536654893588E-2</v>
      </c>
    </row>
    <row r="60" spans="1:16" ht="20.100000000000001" customHeight="1" x14ac:dyDescent="0.25">
      <c r="A60" s="38" t="s">
        <v>214</v>
      </c>
      <c r="B60" s="19">
        <v>107.78999999999999</v>
      </c>
      <c r="C60" s="140">
        <v>88.04000000000002</v>
      </c>
      <c r="D60" s="247">
        <f t="shared" si="8"/>
        <v>5.5375491451707117E-4</v>
      </c>
      <c r="E60" s="215">
        <f t="shared" si="9"/>
        <v>4.5400249299142688E-4</v>
      </c>
      <c r="F60" s="52">
        <f>(C60-B60)/B60</f>
        <v>-0.18322664440115013</v>
      </c>
      <c r="H60" s="19">
        <v>30.818000000000001</v>
      </c>
      <c r="I60" s="140">
        <v>37.455999999999996</v>
      </c>
      <c r="J60" s="247">
        <f t="shared" si="10"/>
        <v>6.2407926134676859E-4</v>
      </c>
      <c r="K60" s="215">
        <f t="shared" si="11"/>
        <v>7.4268126535549932E-4</v>
      </c>
      <c r="L60" s="52">
        <f>(I60-H60)/H60</f>
        <v>0.21539360114218944</v>
      </c>
      <c r="N60" s="27">
        <f t="shared" si="12"/>
        <v>2.8590778365340013</v>
      </c>
      <c r="O60" s="152">
        <f t="shared" si="12"/>
        <v>4.2544298046342552</v>
      </c>
      <c r="P60" s="52">
        <f>(O60-N60)/N60</f>
        <v>0.4880426654602063</v>
      </c>
    </row>
    <row r="61" spans="1:16" ht="20.100000000000001" customHeight="1" thickBot="1" x14ac:dyDescent="0.3">
      <c r="A61" s="8" t="s">
        <v>17</v>
      </c>
      <c r="B61" s="19">
        <f>B62-SUM(B39:B60)</f>
        <v>185.53999999997905</v>
      </c>
      <c r="C61" s="140">
        <f>C62-SUM(C39:C60)</f>
        <v>83.479999999981374</v>
      </c>
      <c r="D61" s="247">
        <f t="shared" si="8"/>
        <v>9.5318384673425901E-4</v>
      </c>
      <c r="E61" s="215">
        <f t="shared" si="9"/>
        <v>4.3048759785229275E-4</v>
      </c>
      <c r="F61" s="52">
        <f t="shared" si="13"/>
        <v>-0.55007006575406492</v>
      </c>
      <c r="H61" s="19">
        <f>H62-SUM(H39:H60)</f>
        <v>81.692999999999302</v>
      </c>
      <c r="I61" s="140">
        <f>I62-SUM(I39:I60)</f>
        <v>46.224000000016531</v>
      </c>
      <c r="J61" s="247">
        <f t="shared" si="10"/>
        <v>1.6543223796872326E-3</v>
      </c>
      <c r="K61" s="215">
        <f t="shared" si="11"/>
        <v>9.1653403486236862E-4</v>
      </c>
      <c r="L61" s="52">
        <f t="shared" si="14"/>
        <v>-0.43417428665838043</v>
      </c>
      <c r="N61" s="27">
        <f t="shared" si="12"/>
        <v>4.4029858790561889</v>
      </c>
      <c r="O61" s="152">
        <f t="shared" si="12"/>
        <v>5.5371346430314858</v>
      </c>
      <c r="P61" s="52">
        <f t="shared" si="7"/>
        <v>0.25758628238399206</v>
      </c>
    </row>
    <row r="62" spans="1:16" ht="26.25" customHeight="1" thickBot="1" x14ac:dyDescent="0.3">
      <c r="A62" s="12" t="s">
        <v>18</v>
      </c>
      <c r="B62" s="17">
        <v>194652.9</v>
      </c>
      <c r="C62" s="145">
        <v>193919.63999999998</v>
      </c>
      <c r="D62" s="253">
        <f>SUM(D39:D61)</f>
        <v>0.99999999999999978</v>
      </c>
      <c r="E62" s="254">
        <f>SUM(E39:E61)</f>
        <v>0.99999999999999989</v>
      </c>
      <c r="F62" s="57">
        <f t="shared" si="13"/>
        <v>-3.7670129754039591E-3</v>
      </c>
      <c r="G62" s="1"/>
      <c r="H62" s="17">
        <v>49381.548000000003</v>
      </c>
      <c r="I62" s="145">
        <v>50433.478999999992</v>
      </c>
      <c r="J62" s="253">
        <f>SUM(J39:J61)</f>
        <v>0.99999999999999967</v>
      </c>
      <c r="K62" s="254">
        <f>SUM(K39:K61)</f>
        <v>1.0000000000000002</v>
      </c>
      <c r="L62" s="57">
        <f t="shared" si="14"/>
        <v>2.1302106608727403E-2</v>
      </c>
      <c r="M62" s="1"/>
      <c r="N62" s="29">
        <f t="shared" si="12"/>
        <v>2.5369027638427171</v>
      </c>
      <c r="O62" s="146">
        <f t="shared" si="12"/>
        <v>2.6007411626795514</v>
      </c>
      <c r="P62" s="57">
        <f t="shared" si="7"/>
        <v>2.5163912368535754E-2</v>
      </c>
    </row>
    <row r="64" spans="1:16" ht="15.75" thickBot="1" x14ac:dyDescent="0.3"/>
    <row r="65" spans="1:16" x14ac:dyDescent="0.25">
      <c r="A65" s="355" t="s">
        <v>15</v>
      </c>
      <c r="B65" s="349" t="s">
        <v>1</v>
      </c>
      <c r="C65" s="342"/>
      <c r="D65" s="349" t="s">
        <v>104</v>
      </c>
      <c r="E65" s="342"/>
      <c r="F65" s="130" t="s">
        <v>0</v>
      </c>
      <c r="H65" s="358" t="s">
        <v>19</v>
      </c>
      <c r="I65" s="359"/>
      <c r="J65" s="349" t="s">
        <v>104</v>
      </c>
      <c r="K65" s="347"/>
      <c r="L65" s="130" t="s">
        <v>0</v>
      </c>
      <c r="N65" s="341" t="s">
        <v>22</v>
      </c>
      <c r="O65" s="342"/>
      <c r="P65" s="130" t="s">
        <v>0</v>
      </c>
    </row>
    <row r="66" spans="1:16" x14ac:dyDescent="0.25">
      <c r="A66" s="356"/>
      <c r="B66" s="350" t="str">
        <f>B5</f>
        <v>jan-abr</v>
      </c>
      <c r="C66" s="344"/>
      <c r="D66" s="350" t="str">
        <f>B5</f>
        <v>jan-abr</v>
      </c>
      <c r="E66" s="344"/>
      <c r="F66" s="131" t="str">
        <f>F37</f>
        <v>2023/2022</v>
      </c>
      <c r="H66" s="339" t="str">
        <f>B5</f>
        <v>jan-abr</v>
      </c>
      <c r="I66" s="344"/>
      <c r="J66" s="350" t="str">
        <f>B5</f>
        <v>jan-abr</v>
      </c>
      <c r="K66" s="340"/>
      <c r="L66" s="131" t="str">
        <f>F66</f>
        <v>2023/2022</v>
      </c>
      <c r="N66" s="339" t="str">
        <f>B5</f>
        <v>jan-abr</v>
      </c>
      <c r="O66" s="340"/>
      <c r="P66" s="131" t="str">
        <f>P37</f>
        <v>2023/2022</v>
      </c>
    </row>
    <row r="67" spans="1:16" ht="19.5" customHeight="1" thickBot="1" x14ac:dyDescent="0.3">
      <c r="A67" s="357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 t="s">
        <v>23</v>
      </c>
    </row>
    <row r="68" spans="1:16" ht="20.100000000000001" customHeight="1" x14ac:dyDescent="0.25">
      <c r="A68" s="38" t="s">
        <v>161</v>
      </c>
      <c r="B68" s="39">
        <v>60652.949999999983</v>
      </c>
      <c r="C68" s="147">
        <v>55591.549999999996</v>
      </c>
      <c r="D68" s="247">
        <f>B68/$B$96</f>
        <v>0.22881727593926993</v>
      </c>
      <c r="E68" s="246">
        <f>C68/$C$96</f>
        <v>0.20731775081242876</v>
      </c>
      <c r="F68" s="61">
        <f t="shared" ref="F68:F87" si="26">(C68-B68)/B68</f>
        <v>-8.3448537952399482E-2</v>
      </c>
      <c r="H68" s="19">
        <v>17663.938000000002</v>
      </c>
      <c r="I68" s="147">
        <v>17824.503000000004</v>
      </c>
      <c r="J68" s="245">
        <f>H68/$H$96</f>
        <v>0.20991275090389722</v>
      </c>
      <c r="K68" s="246">
        <f>I68/$I$96</f>
        <v>0.20223604762401989</v>
      </c>
      <c r="L68" s="61">
        <f t="shared" ref="L68:L87" si="27">(I68-H68)/H68</f>
        <v>9.0899888801694341E-3</v>
      </c>
      <c r="N68" s="41">
        <f t="shared" ref="N68:O96" si="28">(H68/B68)*10</f>
        <v>2.9122965989288248</v>
      </c>
      <c r="O68" s="149">
        <f t="shared" si="28"/>
        <v>3.2063331567477444</v>
      </c>
      <c r="P68" s="61">
        <f t="shared" si="7"/>
        <v>0.10096380908698298</v>
      </c>
    </row>
    <row r="69" spans="1:16" ht="20.100000000000001" customHeight="1" x14ac:dyDescent="0.25">
      <c r="A69" s="38" t="s">
        <v>162</v>
      </c>
      <c r="B69" s="19">
        <v>45950.179999999986</v>
      </c>
      <c r="C69" s="140">
        <v>51716.199999999983</v>
      </c>
      <c r="D69" s="247">
        <f t="shared" ref="D69:D95" si="29">B69/$B$96</f>
        <v>0.17335010113307139</v>
      </c>
      <c r="E69" s="215">
        <f t="shared" ref="E69:E95" si="30">C69/$C$96</f>
        <v>0.19286539527258595</v>
      </c>
      <c r="F69" s="52">
        <f t="shared" si="26"/>
        <v>0.12548416567682649</v>
      </c>
      <c r="H69" s="19">
        <v>14906.625000000004</v>
      </c>
      <c r="I69" s="140">
        <v>17120.613999999998</v>
      </c>
      <c r="J69" s="214">
        <f t="shared" ref="J69:J96" si="31">H69/$H$96</f>
        <v>0.17714569992505677</v>
      </c>
      <c r="K69" s="215">
        <f t="shared" ref="K69:K96" si="32">I69/$I$96</f>
        <v>0.19424975317721119</v>
      </c>
      <c r="L69" s="52">
        <f t="shared" si="27"/>
        <v>0.14852382749280899</v>
      </c>
      <c r="N69" s="40">
        <f t="shared" si="28"/>
        <v>3.244084136340708</v>
      </c>
      <c r="O69" s="143">
        <f t="shared" si="28"/>
        <v>3.3104934237240946</v>
      </c>
      <c r="P69" s="52">
        <f t="shared" si="7"/>
        <v>2.0470889345766335E-2</v>
      </c>
    </row>
    <row r="70" spans="1:16" ht="20.100000000000001" customHeight="1" x14ac:dyDescent="0.25">
      <c r="A70" s="38" t="s">
        <v>166</v>
      </c>
      <c r="B70" s="19">
        <v>36818.68</v>
      </c>
      <c r="C70" s="140">
        <v>31543.100000000006</v>
      </c>
      <c r="D70" s="247">
        <f t="shared" si="29"/>
        <v>0.13890091184814063</v>
      </c>
      <c r="E70" s="215">
        <f t="shared" si="30"/>
        <v>0.11763378689120062</v>
      </c>
      <c r="F70" s="52">
        <f t="shared" si="26"/>
        <v>-0.14328541924914187</v>
      </c>
      <c r="H70" s="19">
        <v>13200.375</v>
      </c>
      <c r="I70" s="140">
        <v>11460.050999999999</v>
      </c>
      <c r="J70" s="214">
        <f t="shared" si="31"/>
        <v>0.15686915506683913</v>
      </c>
      <c r="K70" s="215">
        <f t="shared" si="32"/>
        <v>0.13002524781811287</v>
      </c>
      <c r="L70" s="52">
        <f t="shared" si="27"/>
        <v>-0.13183898184710666</v>
      </c>
      <c r="N70" s="40">
        <f t="shared" si="28"/>
        <v>3.5852385256614303</v>
      </c>
      <c r="O70" s="143">
        <f t="shared" si="28"/>
        <v>3.6331403698431664</v>
      </c>
      <c r="P70" s="52">
        <f t="shared" si="7"/>
        <v>1.33608527965092E-2</v>
      </c>
    </row>
    <row r="71" spans="1:16" ht="20.100000000000001" customHeight="1" x14ac:dyDescent="0.25">
      <c r="A71" s="38" t="s">
        <v>163</v>
      </c>
      <c r="B71" s="19">
        <v>37951.76999999999</v>
      </c>
      <c r="C71" s="140">
        <v>37263.409999999996</v>
      </c>
      <c r="D71" s="247">
        <f t="shared" si="29"/>
        <v>0.14317556901146122</v>
      </c>
      <c r="E71" s="215">
        <f t="shared" si="30"/>
        <v>0.13896655784559642</v>
      </c>
      <c r="F71" s="52">
        <f t="shared" si="26"/>
        <v>-1.8137757474815892E-2</v>
      </c>
      <c r="H71" s="19">
        <v>10656.646000000001</v>
      </c>
      <c r="I71" s="140">
        <v>10929.144999999999</v>
      </c>
      <c r="J71" s="214">
        <f t="shared" si="31"/>
        <v>0.12664026998220967</v>
      </c>
      <c r="K71" s="215">
        <f t="shared" si="32"/>
        <v>0.12400161108053437</v>
      </c>
      <c r="L71" s="52">
        <f t="shared" si="27"/>
        <v>2.5570803421639227E-2</v>
      </c>
      <c r="N71" s="40">
        <f t="shared" si="28"/>
        <v>2.8079443989041892</v>
      </c>
      <c r="O71" s="143">
        <f t="shared" si="28"/>
        <v>2.9329427983107288</v>
      </c>
      <c r="P71" s="52">
        <f t="shared" si="7"/>
        <v>4.4515980962913884E-2</v>
      </c>
    </row>
    <row r="72" spans="1:16" ht="20.100000000000001" customHeight="1" x14ac:dyDescent="0.25">
      <c r="A72" s="38" t="s">
        <v>168</v>
      </c>
      <c r="B72" s="19">
        <v>19363.929999999997</v>
      </c>
      <c r="C72" s="140">
        <v>18643.280000000002</v>
      </c>
      <c r="D72" s="247">
        <f t="shared" si="29"/>
        <v>7.3051710000563985E-2</v>
      </c>
      <c r="E72" s="215">
        <f t="shared" si="30"/>
        <v>6.9526445608484339E-2</v>
      </c>
      <c r="F72" s="52">
        <f t="shared" si="26"/>
        <v>-3.7216102309809748E-2</v>
      </c>
      <c r="H72" s="19">
        <v>8140.5640000000021</v>
      </c>
      <c r="I72" s="140">
        <v>8250.7320000000018</v>
      </c>
      <c r="J72" s="214">
        <f t="shared" si="31"/>
        <v>9.6739933255496791E-2</v>
      </c>
      <c r="K72" s="215">
        <f t="shared" si="32"/>
        <v>9.3612451897538182E-2</v>
      </c>
      <c r="L72" s="52">
        <f t="shared" si="27"/>
        <v>1.3533214651957731E-2</v>
      </c>
      <c r="N72" s="40">
        <f t="shared" si="28"/>
        <v>4.2039833856040607</v>
      </c>
      <c r="O72" s="143">
        <f t="shared" si="28"/>
        <v>4.425579619036994</v>
      </c>
      <c r="P72" s="52">
        <f t="shared" ref="P72:P90" si="33">(O72-N72)/N72</f>
        <v>5.2711015507758169E-2</v>
      </c>
    </row>
    <row r="73" spans="1:16" ht="20.100000000000001" customHeight="1" x14ac:dyDescent="0.25">
      <c r="A73" s="38" t="s">
        <v>167</v>
      </c>
      <c r="B73" s="19">
        <v>8622.8200000000015</v>
      </c>
      <c r="C73" s="140">
        <v>11324.189999999999</v>
      </c>
      <c r="D73" s="247">
        <f t="shared" si="29"/>
        <v>3.2530160252958122E-2</v>
      </c>
      <c r="E73" s="215">
        <f t="shared" si="30"/>
        <v>4.2231339125687224E-2</v>
      </c>
      <c r="F73" s="52">
        <f t="shared" si="26"/>
        <v>0.31328150187525622</v>
      </c>
      <c r="H73" s="19">
        <v>3035.4</v>
      </c>
      <c r="I73" s="140">
        <v>3766.703</v>
      </c>
      <c r="J73" s="214">
        <f t="shared" si="31"/>
        <v>3.6071750483594858E-2</v>
      </c>
      <c r="K73" s="215">
        <f t="shared" si="32"/>
        <v>4.2736850912114543E-2</v>
      </c>
      <c r="L73" s="52">
        <f t="shared" si="27"/>
        <v>0.24092475456282528</v>
      </c>
      <c r="N73" s="40">
        <f t="shared" si="28"/>
        <v>3.5201940896365684</v>
      </c>
      <c r="O73" s="143">
        <f t="shared" si="28"/>
        <v>3.3262449676312396</v>
      </c>
      <c r="P73" s="52">
        <f t="shared" si="33"/>
        <v>-5.5096144435988342E-2</v>
      </c>
    </row>
    <row r="74" spans="1:16" ht="20.100000000000001" customHeight="1" x14ac:dyDescent="0.25">
      <c r="A74" s="38" t="s">
        <v>176</v>
      </c>
      <c r="B74" s="19">
        <v>11298.169999999998</v>
      </c>
      <c r="C74" s="140">
        <v>10757.72</v>
      </c>
      <c r="D74" s="247">
        <f t="shared" si="29"/>
        <v>4.2623095537789694E-2</v>
      </c>
      <c r="E74" s="215">
        <f t="shared" si="30"/>
        <v>4.011880068589347E-2</v>
      </c>
      <c r="F74" s="52">
        <f t="shared" si="26"/>
        <v>-4.7835180387620205E-2</v>
      </c>
      <c r="H74" s="19">
        <v>2952.2779999999998</v>
      </c>
      <c r="I74" s="140">
        <v>2815.4879999999994</v>
      </c>
      <c r="J74" s="214">
        <f t="shared" si="31"/>
        <v>3.5083954462082907E-2</v>
      </c>
      <c r="K74" s="215">
        <f t="shared" si="32"/>
        <v>3.1944406262146903E-2</v>
      </c>
      <c r="L74" s="52">
        <f t="shared" si="27"/>
        <v>-4.6333712475586791E-2</v>
      </c>
      <c r="N74" s="40">
        <f t="shared" si="28"/>
        <v>2.6130585749727615</v>
      </c>
      <c r="O74" s="143">
        <f t="shared" si="28"/>
        <v>2.6171791048660866</v>
      </c>
      <c r="P74" s="52">
        <f t="shared" si="33"/>
        <v>1.5768991681972045E-3</v>
      </c>
    </row>
    <row r="75" spans="1:16" ht="20.100000000000001" customHeight="1" x14ac:dyDescent="0.25">
      <c r="A75" s="38" t="s">
        <v>178</v>
      </c>
      <c r="B75" s="19">
        <v>3347.84</v>
      </c>
      <c r="C75" s="140">
        <v>11543.240000000002</v>
      </c>
      <c r="D75" s="247">
        <f t="shared" si="29"/>
        <v>1.2629948404496825E-2</v>
      </c>
      <c r="E75" s="215">
        <f t="shared" si="30"/>
        <v>4.3048243013336755E-2</v>
      </c>
      <c r="F75" s="52">
        <f t="shared" si="26"/>
        <v>2.4479664500095586</v>
      </c>
      <c r="H75" s="19">
        <v>730.875</v>
      </c>
      <c r="I75" s="140">
        <v>2462.9679999999998</v>
      </c>
      <c r="J75" s="214">
        <f t="shared" si="31"/>
        <v>8.6854914128936516E-3</v>
      </c>
      <c r="K75" s="215">
        <f t="shared" si="32"/>
        <v>2.7944729440390954E-2</v>
      </c>
      <c r="L75" s="52">
        <f t="shared" si="27"/>
        <v>2.3698895159911064</v>
      </c>
      <c r="N75" s="40">
        <f t="shared" si="28"/>
        <v>2.1831240441598161</v>
      </c>
      <c r="O75" s="143">
        <f t="shared" si="28"/>
        <v>2.1336886350799249</v>
      </c>
      <c r="P75" s="52">
        <f t="shared" si="33"/>
        <v>-2.2644342730839467E-2</v>
      </c>
    </row>
    <row r="76" spans="1:16" ht="20.100000000000001" customHeight="1" x14ac:dyDescent="0.25">
      <c r="A76" s="38" t="s">
        <v>179</v>
      </c>
      <c r="B76" s="19">
        <v>5348.2199999999993</v>
      </c>
      <c r="C76" s="140">
        <v>4135.2</v>
      </c>
      <c r="D76" s="247">
        <f t="shared" si="29"/>
        <v>2.0176514605207536E-2</v>
      </c>
      <c r="E76" s="215">
        <f t="shared" si="30"/>
        <v>1.5421415002092143E-2</v>
      </c>
      <c r="F76" s="52">
        <f t="shared" si="26"/>
        <v>-0.22680817169076808</v>
      </c>
      <c r="H76" s="19">
        <v>1938.4049999999997</v>
      </c>
      <c r="I76" s="140">
        <v>1698.0290000000002</v>
      </c>
      <c r="J76" s="214">
        <f t="shared" si="31"/>
        <v>2.3035402746311089E-2</v>
      </c>
      <c r="K76" s="215">
        <f t="shared" si="32"/>
        <v>1.9265764308321352E-2</v>
      </c>
      <c r="L76" s="52">
        <f t="shared" si="27"/>
        <v>-0.12400710893750251</v>
      </c>
      <c r="N76" s="40">
        <f t="shared" si="28"/>
        <v>3.6243927886287404</v>
      </c>
      <c r="O76" s="143">
        <f t="shared" si="28"/>
        <v>4.1062802282840014</v>
      </c>
      <c r="P76" s="52">
        <f t="shared" si="33"/>
        <v>0.13295673724082738</v>
      </c>
    </row>
    <row r="77" spans="1:16" ht="20.100000000000001" customHeight="1" x14ac:dyDescent="0.25">
      <c r="A77" s="38" t="s">
        <v>182</v>
      </c>
      <c r="B77" s="19">
        <v>3938.7500000000005</v>
      </c>
      <c r="C77" s="140">
        <v>3976.3799999999997</v>
      </c>
      <c r="D77" s="247">
        <f t="shared" si="29"/>
        <v>1.4859195564367435E-2</v>
      </c>
      <c r="E77" s="215">
        <f t="shared" si="30"/>
        <v>1.4829127052142376E-2</v>
      </c>
      <c r="F77" s="52">
        <f t="shared" si="26"/>
        <v>9.5537924468420687E-3</v>
      </c>
      <c r="H77" s="19">
        <v>1328.9829999999999</v>
      </c>
      <c r="I77" s="140">
        <v>1299.5570000000002</v>
      </c>
      <c r="J77" s="214">
        <f t="shared" si="31"/>
        <v>1.5793221049265119E-2</v>
      </c>
      <c r="K77" s="215">
        <f t="shared" si="32"/>
        <v>1.4744718062665108E-2</v>
      </c>
      <c r="L77" s="52">
        <f t="shared" si="27"/>
        <v>-2.2141742971881283E-2</v>
      </c>
      <c r="N77" s="40">
        <f t="shared" si="28"/>
        <v>3.3741237702316718</v>
      </c>
      <c r="O77" s="143">
        <f t="shared" si="28"/>
        <v>3.2681911688520726</v>
      </c>
      <c r="P77" s="52">
        <f t="shared" si="33"/>
        <v>-3.1395588482613868E-2</v>
      </c>
    </row>
    <row r="78" spans="1:16" ht="20.100000000000001" customHeight="1" x14ac:dyDescent="0.25">
      <c r="A78" s="38" t="s">
        <v>177</v>
      </c>
      <c r="B78" s="19">
        <v>423.34</v>
      </c>
      <c r="C78" s="140">
        <v>638.20000000000005</v>
      </c>
      <c r="D78" s="247">
        <f t="shared" si="29"/>
        <v>1.5970782228420968E-3</v>
      </c>
      <c r="E78" s="215">
        <f t="shared" si="30"/>
        <v>2.3800413654321935E-3</v>
      </c>
      <c r="F78" s="52">
        <f t="shared" si="26"/>
        <v>0.50753531440449773</v>
      </c>
      <c r="H78" s="19">
        <v>753.4699999999998</v>
      </c>
      <c r="I78" s="140">
        <v>1246.8140000000001</v>
      </c>
      <c r="J78" s="214">
        <f t="shared" si="31"/>
        <v>8.9540033724959511E-3</v>
      </c>
      <c r="K78" s="215">
        <f t="shared" si="32"/>
        <v>1.4146298243619735E-2</v>
      </c>
      <c r="L78" s="52">
        <f t="shared" si="27"/>
        <v>0.65476263155799219</v>
      </c>
      <c r="N78" s="40">
        <f t="shared" si="28"/>
        <v>17.798223650021257</v>
      </c>
      <c r="O78" s="143">
        <f t="shared" si="28"/>
        <v>19.536414916953934</v>
      </c>
      <c r="P78" s="52">
        <f t="shared" si="33"/>
        <v>9.7660940839486607E-2</v>
      </c>
    </row>
    <row r="79" spans="1:16" ht="20.100000000000001" customHeight="1" x14ac:dyDescent="0.25">
      <c r="A79" s="38" t="s">
        <v>195</v>
      </c>
      <c r="B79" s="19">
        <v>1855.2899999999997</v>
      </c>
      <c r="C79" s="140">
        <v>1879.1</v>
      </c>
      <c r="D79" s="247">
        <f t="shared" si="29"/>
        <v>6.9992045543929545E-3</v>
      </c>
      <c r="E79" s="215">
        <f t="shared" si="30"/>
        <v>7.0077338291815016E-3</v>
      </c>
      <c r="F79" s="52">
        <f t="shared" si="26"/>
        <v>1.2833573188019219E-2</v>
      </c>
      <c r="H79" s="19">
        <v>825.09800000000007</v>
      </c>
      <c r="I79" s="140">
        <v>1038.1509999999996</v>
      </c>
      <c r="J79" s="214">
        <f t="shared" si="31"/>
        <v>9.8052082692604431E-3</v>
      </c>
      <c r="K79" s="215">
        <f t="shared" si="32"/>
        <v>1.1778816782545004E-2</v>
      </c>
      <c r="L79" s="52">
        <f t="shared" si="27"/>
        <v>0.25821538774787905</v>
      </c>
      <c r="N79" s="40">
        <f t="shared" si="28"/>
        <v>4.4472723940731642</v>
      </c>
      <c r="O79" s="143">
        <f t="shared" si="28"/>
        <v>5.5247246022031806</v>
      </c>
      <c r="P79" s="52">
        <f t="shared" si="33"/>
        <v>0.24227259152507191</v>
      </c>
    </row>
    <row r="80" spans="1:16" ht="20.100000000000001" customHeight="1" x14ac:dyDescent="0.25">
      <c r="A80" s="38" t="s">
        <v>200</v>
      </c>
      <c r="B80" s="19">
        <v>3065.12</v>
      </c>
      <c r="C80" s="140">
        <v>3165.579999999999</v>
      </c>
      <c r="D80" s="247">
        <f t="shared" si="29"/>
        <v>1.1563368456554467E-2</v>
      </c>
      <c r="E80" s="215">
        <f t="shared" si="30"/>
        <v>1.1805407937299969E-2</v>
      </c>
      <c r="F80" s="52">
        <f t="shared" si="26"/>
        <v>3.2775225766038238E-2</v>
      </c>
      <c r="H80" s="19">
        <v>791.93100000000004</v>
      </c>
      <c r="I80" s="140">
        <v>775.04799999999989</v>
      </c>
      <c r="J80" s="214">
        <f t="shared" si="31"/>
        <v>9.4110619464399282E-3</v>
      </c>
      <c r="K80" s="215">
        <f t="shared" si="32"/>
        <v>8.7936614131065155E-3</v>
      </c>
      <c r="L80" s="52">
        <f t="shared" si="27"/>
        <v>-2.1318776509569839E-2</v>
      </c>
      <c r="N80" s="40">
        <f t="shared" si="28"/>
        <v>2.5836867724591532</v>
      </c>
      <c r="O80" s="143">
        <f t="shared" si="28"/>
        <v>2.44836017412291</v>
      </c>
      <c r="P80" s="52">
        <f t="shared" si="33"/>
        <v>-5.2377323667388447E-2</v>
      </c>
    </row>
    <row r="81" spans="1:16" ht="20.100000000000001" customHeight="1" x14ac:dyDescent="0.25">
      <c r="A81" s="38" t="s">
        <v>197</v>
      </c>
      <c r="B81" s="19">
        <v>1416.9799999999998</v>
      </c>
      <c r="C81" s="140">
        <v>2676.49</v>
      </c>
      <c r="D81" s="247">
        <f t="shared" si="29"/>
        <v>5.3456510138489019E-3</v>
      </c>
      <c r="E81" s="215">
        <f t="shared" si="30"/>
        <v>9.9814429867840972E-3</v>
      </c>
      <c r="F81" s="52">
        <f t="shared" si="26"/>
        <v>0.88886928538158627</v>
      </c>
      <c r="H81" s="19">
        <v>308.97899999999998</v>
      </c>
      <c r="I81" s="140">
        <v>607.85</v>
      </c>
      <c r="J81" s="214">
        <f t="shared" si="31"/>
        <v>3.6718104344306036E-3</v>
      </c>
      <c r="K81" s="215">
        <f t="shared" si="32"/>
        <v>6.8966400661079003E-3</v>
      </c>
      <c r="L81" s="52">
        <f t="shared" si="27"/>
        <v>0.96728580259499852</v>
      </c>
      <c r="N81" s="40">
        <f t="shared" si="28"/>
        <v>2.1805459498369775</v>
      </c>
      <c r="O81" s="143">
        <f t="shared" si="28"/>
        <v>2.2710714405807608</v>
      </c>
      <c r="P81" s="52">
        <f t="shared" si="33"/>
        <v>4.151505761690151E-2</v>
      </c>
    </row>
    <row r="82" spans="1:16" ht="20.100000000000001" customHeight="1" x14ac:dyDescent="0.25">
      <c r="A82" s="38" t="s">
        <v>203</v>
      </c>
      <c r="B82" s="19">
        <v>1399.0600000000006</v>
      </c>
      <c r="C82" s="140">
        <v>1777.7299999999998</v>
      </c>
      <c r="D82" s="247">
        <f t="shared" si="29"/>
        <v>5.2780466255243188E-3</v>
      </c>
      <c r="E82" s="215">
        <f t="shared" si="30"/>
        <v>6.6296943537602201E-3</v>
      </c>
      <c r="F82" s="52">
        <f t="shared" si="26"/>
        <v>0.27066030048746942</v>
      </c>
      <c r="H82" s="19">
        <v>519.15199999999993</v>
      </c>
      <c r="I82" s="140">
        <v>597.30499999999995</v>
      </c>
      <c r="J82" s="214">
        <f t="shared" si="31"/>
        <v>6.1694410644591267E-3</v>
      </c>
      <c r="K82" s="215">
        <f t="shared" si="32"/>
        <v>6.7769969477446393E-3</v>
      </c>
      <c r="L82" s="52">
        <f t="shared" si="27"/>
        <v>0.15053972632292667</v>
      </c>
      <c r="N82" s="40">
        <f t="shared" si="28"/>
        <v>3.7107200548939985</v>
      </c>
      <c r="O82" s="143">
        <f t="shared" si="28"/>
        <v>3.3599309231435597</v>
      </c>
      <c r="P82" s="52">
        <f t="shared" si="33"/>
        <v>-9.4533979001673721E-2</v>
      </c>
    </row>
    <row r="83" spans="1:16" ht="20.100000000000001" customHeight="1" x14ac:dyDescent="0.25">
      <c r="A83" s="38" t="s">
        <v>196</v>
      </c>
      <c r="B83" s="19">
        <v>2587.4899999999998</v>
      </c>
      <c r="C83" s="140">
        <v>1652.9100000000003</v>
      </c>
      <c r="D83" s="247">
        <f t="shared" si="29"/>
        <v>9.761477608592849E-3</v>
      </c>
      <c r="E83" s="215">
        <f t="shared" si="30"/>
        <v>6.16420271597701E-3</v>
      </c>
      <c r="F83" s="52">
        <f t="shared" si="26"/>
        <v>-0.36119173407433441</v>
      </c>
      <c r="H83" s="19">
        <v>669.77800000000013</v>
      </c>
      <c r="I83" s="140">
        <v>543.69100000000003</v>
      </c>
      <c r="J83" s="214">
        <f t="shared" si="31"/>
        <v>7.9594336480863156E-3</v>
      </c>
      <c r="K83" s="215">
        <f t="shared" si="32"/>
        <v>6.1686948000037357E-3</v>
      </c>
      <c r="L83" s="52">
        <f t="shared" si="27"/>
        <v>-0.18825192825085338</v>
      </c>
      <c r="N83" s="40">
        <f t="shared" si="28"/>
        <v>2.5885240136193772</v>
      </c>
      <c r="O83" s="143">
        <f t="shared" si="28"/>
        <v>3.2892958479288037</v>
      </c>
      <c r="P83" s="52">
        <f t="shared" si="33"/>
        <v>0.27072255487001623</v>
      </c>
    </row>
    <row r="84" spans="1:16" ht="20.100000000000001" customHeight="1" x14ac:dyDescent="0.25">
      <c r="A84" s="38" t="s">
        <v>207</v>
      </c>
      <c r="B84" s="19">
        <v>4012.71</v>
      </c>
      <c r="C84" s="140">
        <v>2346.6200000000003</v>
      </c>
      <c r="D84" s="247">
        <f t="shared" si="29"/>
        <v>1.5138214568858862E-2</v>
      </c>
      <c r="E84" s="215">
        <f t="shared" si="30"/>
        <v>8.7512577075375964E-3</v>
      </c>
      <c r="F84" s="52">
        <f t="shared" si="26"/>
        <v>-0.41520319185787152</v>
      </c>
      <c r="H84" s="19">
        <v>877.56199999999978</v>
      </c>
      <c r="I84" s="140">
        <v>481.25100000000003</v>
      </c>
      <c r="J84" s="214">
        <f t="shared" si="31"/>
        <v>1.0428674144391007E-2</v>
      </c>
      <c r="K84" s="215">
        <f t="shared" si="32"/>
        <v>5.4602532342757151E-3</v>
      </c>
      <c r="L84" s="52">
        <f t="shared" si="27"/>
        <v>-0.45160455899412216</v>
      </c>
      <c r="N84" s="40">
        <f t="shared" si="28"/>
        <v>2.1869559474768914</v>
      </c>
      <c r="O84" s="143">
        <f t="shared" si="28"/>
        <v>2.0508262948410905</v>
      </c>
      <c r="P84" s="52">
        <f t="shared" si="33"/>
        <v>-6.2246179577990481E-2</v>
      </c>
    </row>
    <row r="85" spans="1:16" ht="20.100000000000001" customHeight="1" x14ac:dyDescent="0.25">
      <c r="A85" s="38" t="s">
        <v>204</v>
      </c>
      <c r="B85" s="19">
        <v>658.34</v>
      </c>
      <c r="C85" s="140">
        <v>1380.5500000000002</v>
      </c>
      <c r="D85" s="247">
        <f t="shared" si="29"/>
        <v>2.4836313063397414E-3</v>
      </c>
      <c r="E85" s="215">
        <f t="shared" si="30"/>
        <v>5.1484896694569335E-3</v>
      </c>
      <c r="F85" s="52">
        <f t="shared" si="26"/>
        <v>1.0970167390709968</v>
      </c>
      <c r="H85" s="19">
        <v>202.44400000000002</v>
      </c>
      <c r="I85" s="140">
        <v>447.05499999999995</v>
      </c>
      <c r="J85" s="214">
        <f t="shared" si="31"/>
        <v>2.405781595473703E-3</v>
      </c>
      <c r="K85" s="215">
        <f t="shared" si="32"/>
        <v>5.0722668828722004E-3</v>
      </c>
      <c r="L85" s="52">
        <f t="shared" si="27"/>
        <v>1.2082896998676174</v>
      </c>
      <c r="N85" s="40">
        <f t="shared" si="28"/>
        <v>3.0750675942522103</v>
      </c>
      <c r="O85" s="143">
        <f t="shared" si="28"/>
        <v>3.2382383832530506</v>
      </c>
      <c r="P85" s="52">
        <f t="shared" si="33"/>
        <v>5.3062504806669089E-2</v>
      </c>
    </row>
    <row r="86" spans="1:16" ht="20.100000000000001" customHeight="1" x14ac:dyDescent="0.25">
      <c r="A86" s="38" t="s">
        <v>199</v>
      </c>
      <c r="B86" s="19">
        <v>3248.8600000000006</v>
      </c>
      <c r="C86" s="140">
        <v>1570.1999999999998</v>
      </c>
      <c r="D86" s="247">
        <f t="shared" si="29"/>
        <v>1.2256539790860244E-2</v>
      </c>
      <c r="E86" s="215">
        <f t="shared" si="30"/>
        <v>5.8557520401153708E-3</v>
      </c>
      <c r="F86" s="52">
        <f t="shared" si="26"/>
        <v>-0.51669200888927203</v>
      </c>
      <c r="H86" s="19">
        <v>772.38699999999994</v>
      </c>
      <c r="I86" s="140">
        <v>431.21099999999996</v>
      </c>
      <c r="J86" s="214">
        <f t="shared" si="31"/>
        <v>9.1788071228742097E-3</v>
      </c>
      <c r="K86" s="215">
        <f t="shared" si="32"/>
        <v>4.8925015374622904E-3</v>
      </c>
      <c r="L86" s="52">
        <f t="shared" si="27"/>
        <v>-0.4417163934659698</v>
      </c>
      <c r="N86" s="40">
        <f t="shared" si="28"/>
        <v>2.3774093066491009</v>
      </c>
      <c r="O86" s="143">
        <f t="shared" si="28"/>
        <v>2.7462170424149788</v>
      </c>
      <c r="P86" s="52">
        <f t="shared" si="33"/>
        <v>0.15513009675464895</v>
      </c>
    </row>
    <row r="87" spans="1:16" ht="20.100000000000001" customHeight="1" x14ac:dyDescent="0.25">
      <c r="A87" s="38" t="s">
        <v>198</v>
      </c>
      <c r="B87" s="19">
        <v>1754.0400000000004</v>
      </c>
      <c r="C87" s="140">
        <v>1936.73</v>
      </c>
      <c r="D87" s="247">
        <f t="shared" si="29"/>
        <v>6.617232215226419E-3</v>
      </c>
      <c r="E87" s="215">
        <f t="shared" si="30"/>
        <v>7.222653578303811E-3</v>
      </c>
      <c r="F87" s="52">
        <f t="shared" si="26"/>
        <v>0.10415383913707758</v>
      </c>
      <c r="H87" s="19">
        <v>347.86199999999997</v>
      </c>
      <c r="I87" s="140">
        <v>405.77100000000002</v>
      </c>
      <c r="J87" s="214">
        <f t="shared" si="31"/>
        <v>4.1338839252567285E-3</v>
      </c>
      <c r="K87" s="215">
        <f t="shared" si="32"/>
        <v>4.6038603870439563E-3</v>
      </c>
      <c r="L87" s="52">
        <f t="shared" si="27"/>
        <v>0.1664711868499579</v>
      </c>
      <c r="N87" s="40">
        <f t="shared" si="28"/>
        <v>1.9832044879250184</v>
      </c>
      <c r="O87" s="143">
        <f t="shared" si="28"/>
        <v>2.0951345825179555</v>
      </c>
      <c r="P87" s="52">
        <f t="shared" si="33"/>
        <v>5.6439008319332226E-2</v>
      </c>
    </row>
    <row r="88" spans="1:16" ht="20.100000000000001" customHeight="1" x14ac:dyDescent="0.25">
      <c r="A88" s="38" t="s">
        <v>194</v>
      </c>
      <c r="B88" s="19">
        <v>1067.2099999999998</v>
      </c>
      <c r="C88" s="140">
        <v>1043.46</v>
      </c>
      <c r="D88" s="247">
        <f t="shared" si="29"/>
        <v>4.0261204946362593E-3</v>
      </c>
      <c r="E88" s="215">
        <f t="shared" si="30"/>
        <v>3.8913788203915334E-3</v>
      </c>
      <c r="F88" s="52">
        <f t="shared" ref="F88:F94" si="34">(C88-B88)/B88</f>
        <v>-2.2254289221427626E-2</v>
      </c>
      <c r="H88" s="19">
        <v>396.62900000000002</v>
      </c>
      <c r="I88" s="140">
        <v>352.37399999999997</v>
      </c>
      <c r="J88" s="214">
        <f t="shared" si="31"/>
        <v>4.7134158010666621E-3</v>
      </c>
      <c r="K88" s="215">
        <f t="shared" si="32"/>
        <v>3.9980203120090563E-3</v>
      </c>
      <c r="L88" s="52">
        <f t="shared" ref="L88:L95" si="35">(I88-H88)/H88</f>
        <v>-0.11157782209571174</v>
      </c>
      <c r="N88" s="40">
        <f t="shared" si="28"/>
        <v>3.7165037808866117</v>
      </c>
      <c r="O88" s="143">
        <f t="shared" si="28"/>
        <v>3.3769765970904486</v>
      </c>
      <c r="P88" s="52">
        <f t="shared" si="33"/>
        <v>-9.1356609279478584E-2</v>
      </c>
    </row>
    <row r="89" spans="1:16" ht="20.100000000000001" customHeight="1" x14ac:dyDescent="0.25">
      <c r="A89" s="38" t="s">
        <v>208</v>
      </c>
      <c r="B89" s="19">
        <v>261.45999999999998</v>
      </c>
      <c r="C89" s="140">
        <v>1306.96</v>
      </c>
      <c r="D89" s="247">
        <f t="shared" si="29"/>
        <v>9.8637518813316622E-4</v>
      </c>
      <c r="E89" s="215">
        <f t="shared" si="30"/>
        <v>4.8740502396823248E-3</v>
      </c>
      <c r="F89" s="52">
        <f t="shared" si="34"/>
        <v>3.9986996098829652</v>
      </c>
      <c r="H89" s="19">
        <v>50.499000000000002</v>
      </c>
      <c r="I89" s="140">
        <v>294.41200000000003</v>
      </c>
      <c r="J89" s="214">
        <f t="shared" si="31"/>
        <v>6.0011442566747599E-4</v>
      </c>
      <c r="K89" s="215">
        <f t="shared" si="32"/>
        <v>3.3403859424906792E-3</v>
      </c>
      <c r="L89" s="52">
        <f t="shared" si="35"/>
        <v>4.8300560407136777</v>
      </c>
      <c r="N89" s="40">
        <f t="shared" si="28"/>
        <v>1.9314235447104722</v>
      </c>
      <c r="O89" s="143">
        <f t="shared" si="28"/>
        <v>2.2526473648772729</v>
      </c>
      <c r="P89" s="52">
        <f t="shared" si="33"/>
        <v>0.1663145409232098</v>
      </c>
    </row>
    <row r="90" spans="1:16" ht="20.100000000000001" customHeight="1" x14ac:dyDescent="0.25">
      <c r="A90" s="38" t="s">
        <v>211</v>
      </c>
      <c r="B90" s="19">
        <v>211.5</v>
      </c>
      <c r="C90" s="140">
        <v>481.08</v>
      </c>
      <c r="D90" s="247">
        <f t="shared" si="29"/>
        <v>7.9789777514787991E-4</v>
      </c>
      <c r="E90" s="215">
        <f t="shared" si="30"/>
        <v>1.7940932310907547E-3</v>
      </c>
      <c r="F90" s="52">
        <f t="shared" si="34"/>
        <v>1.2746099290780142</v>
      </c>
      <c r="H90" s="19">
        <v>89.328999999999994</v>
      </c>
      <c r="I90" s="140">
        <v>253.755</v>
      </c>
      <c r="J90" s="214">
        <f t="shared" si="31"/>
        <v>1.0615580809610083E-3</v>
      </c>
      <c r="K90" s="215">
        <f t="shared" si="32"/>
        <v>2.8790933618083577E-3</v>
      </c>
      <c r="L90" s="52">
        <f t="shared" si="35"/>
        <v>1.8406788388989017</v>
      </c>
      <c r="N90" s="40">
        <f t="shared" si="28"/>
        <v>4.2235933806146573</v>
      </c>
      <c r="O90" s="143">
        <f t="shared" si="28"/>
        <v>5.2746944375155902</v>
      </c>
      <c r="P90" s="52">
        <f t="shared" si="33"/>
        <v>0.24886416900955716</v>
      </c>
    </row>
    <row r="91" spans="1:16" ht="20.100000000000001" customHeight="1" x14ac:dyDescent="0.25">
      <c r="A91" s="38" t="s">
        <v>201</v>
      </c>
      <c r="B91" s="19">
        <v>1563.3799999999999</v>
      </c>
      <c r="C91" s="140">
        <v>1175.42</v>
      </c>
      <c r="D91" s="247">
        <f t="shared" si="29"/>
        <v>5.8979547220363703E-3</v>
      </c>
      <c r="E91" s="215">
        <f t="shared" si="30"/>
        <v>4.3834976837297222E-3</v>
      </c>
      <c r="F91" s="52">
        <f t="shared" si="34"/>
        <v>-0.24815463930714213</v>
      </c>
      <c r="H91" s="19">
        <v>362.37400000000002</v>
      </c>
      <c r="I91" s="140">
        <v>245.36600000000004</v>
      </c>
      <c r="J91" s="214">
        <f t="shared" si="31"/>
        <v>4.3063400242940647E-3</v>
      </c>
      <c r="K91" s="215">
        <f t="shared" si="32"/>
        <v>2.783912127104765E-3</v>
      </c>
      <c r="L91" s="52">
        <f t="shared" si="35"/>
        <v>-0.32289292278143567</v>
      </c>
      <c r="N91" s="40">
        <f t="shared" si="28"/>
        <v>2.3178881653852552</v>
      </c>
      <c r="O91" s="143">
        <f t="shared" si="28"/>
        <v>2.0874751152779432</v>
      </c>
      <c r="P91" s="52">
        <f t="shared" ref="P91:P93" si="36">(O91-N91)/N91</f>
        <v>-9.9406456941383628E-2</v>
      </c>
    </row>
    <row r="92" spans="1:16" ht="20.100000000000001" customHeight="1" x14ac:dyDescent="0.25">
      <c r="A92" s="38" t="s">
        <v>215</v>
      </c>
      <c r="B92" s="19">
        <v>361.03000000000003</v>
      </c>
      <c r="C92" s="140">
        <v>620.68000000000006</v>
      </c>
      <c r="D92" s="247">
        <f t="shared" si="29"/>
        <v>1.3620096158942748E-3</v>
      </c>
      <c r="E92" s="215">
        <f t="shared" si="30"/>
        <v>2.3147039716334282E-3</v>
      </c>
      <c r="F92" s="52">
        <f t="shared" si="34"/>
        <v>0.71919231088829183</v>
      </c>
      <c r="H92" s="19">
        <v>154.94499999999999</v>
      </c>
      <c r="I92" s="140">
        <v>237.96499999999997</v>
      </c>
      <c r="J92" s="214">
        <f t="shared" si="31"/>
        <v>1.841318237688807E-3</v>
      </c>
      <c r="K92" s="215">
        <f t="shared" si="32"/>
        <v>2.6999406980856566E-3</v>
      </c>
      <c r="L92" s="52">
        <f t="shared" si="35"/>
        <v>0.53580302688050585</v>
      </c>
      <c r="N92" s="40">
        <f t="shared" si="28"/>
        <v>4.2917486081489074</v>
      </c>
      <c r="O92" s="143">
        <f t="shared" si="28"/>
        <v>3.8339401946252489</v>
      </c>
      <c r="P92" s="52">
        <f t="shared" si="36"/>
        <v>-0.10667176839165278</v>
      </c>
    </row>
    <row r="93" spans="1:16" ht="20.100000000000001" customHeight="1" x14ac:dyDescent="0.25">
      <c r="A93" s="38" t="s">
        <v>180</v>
      </c>
      <c r="B93" s="19">
        <v>1190.19</v>
      </c>
      <c r="C93" s="140">
        <v>759.41999999999985</v>
      </c>
      <c r="D93" s="247">
        <f t="shared" si="29"/>
        <v>4.4900706997789844E-3</v>
      </c>
      <c r="E93" s="215">
        <f t="shared" si="30"/>
        <v>2.8321075113389468E-3</v>
      </c>
      <c r="F93" s="52">
        <f t="shared" si="34"/>
        <v>-0.36193380888765675</v>
      </c>
      <c r="H93" s="19">
        <v>299.41300000000007</v>
      </c>
      <c r="I93" s="140">
        <v>198.755</v>
      </c>
      <c r="J93" s="214">
        <f t="shared" si="31"/>
        <v>3.55813106264235E-3</v>
      </c>
      <c r="K93" s="215">
        <f t="shared" si="32"/>
        <v>2.2550657174290954E-3</v>
      </c>
      <c r="L93" s="52">
        <f t="shared" si="35"/>
        <v>-0.33618446760828707</v>
      </c>
      <c r="N93" s="40">
        <f t="shared" si="28"/>
        <v>2.5156739680219129</v>
      </c>
      <c r="O93" s="143">
        <f t="shared" si="28"/>
        <v>2.6171947012193519</v>
      </c>
      <c r="P93" s="52">
        <f t="shared" si="36"/>
        <v>4.0355282317153879E-2</v>
      </c>
    </row>
    <row r="94" spans="1:16" ht="20.100000000000001" customHeight="1" x14ac:dyDescent="0.25">
      <c r="A94" s="38" t="s">
        <v>216</v>
      </c>
      <c r="B94" s="19">
        <v>337.46</v>
      </c>
      <c r="C94" s="140">
        <v>513.37000000000012</v>
      </c>
      <c r="D94" s="247">
        <f t="shared" si="29"/>
        <v>1.2730902279026173E-3</v>
      </c>
      <c r="E94" s="215">
        <f t="shared" si="30"/>
        <v>1.9145124346159909E-3</v>
      </c>
      <c r="F94" s="52">
        <f t="shared" si="34"/>
        <v>0.52127659574468133</v>
      </c>
      <c r="H94" s="19">
        <v>71.438000000000017</v>
      </c>
      <c r="I94" s="140">
        <v>156.48399999999998</v>
      </c>
      <c r="J94" s="214">
        <f t="shared" si="31"/>
        <v>8.4894699579859327E-4</v>
      </c>
      <c r="K94" s="215">
        <f t="shared" si="32"/>
        <v>1.7754607618735354E-3</v>
      </c>
      <c r="L94" s="52">
        <f t="shared" si="35"/>
        <v>1.1904868557350421</v>
      </c>
      <c r="N94" s="40">
        <f t="shared" ref="N94" si="37">(H94/B94)*10</f>
        <v>2.1169323771706283</v>
      </c>
      <c r="O94" s="143">
        <f t="shared" ref="O94" si="38">(I94/C94)*10</f>
        <v>3.0481718838264786</v>
      </c>
      <c r="P94" s="52">
        <f t="shared" ref="P94" si="39">(O94-N94)/N94</f>
        <v>0.43990045062303418</v>
      </c>
    </row>
    <row r="95" spans="1:16" ht="20.100000000000001" customHeight="1" thickBot="1" x14ac:dyDescent="0.3">
      <c r="A95" s="8" t="s">
        <v>17</v>
      </c>
      <c r="B95" s="19">
        <f>B96-SUM(B68:B94)</f>
        <v>6364.780000000057</v>
      </c>
      <c r="C95" s="140">
        <f>C96-SUM(C68:C94)</f>
        <v>6727.829999999929</v>
      </c>
      <c r="D95" s="247">
        <f t="shared" si="29"/>
        <v>2.4011554616102927E-2</v>
      </c>
      <c r="E95" s="215">
        <f t="shared" si="30"/>
        <v>2.5090118614220471E-2</v>
      </c>
      <c r="F95" s="52">
        <f>(C95-B95)/B95</f>
        <v>5.7040463299574955E-2</v>
      </c>
      <c r="H95" s="19">
        <f>H96-SUM(H68:H94)</f>
        <v>2101.5729999999749</v>
      </c>
      <c r="I95" s="140">
        <f>I96-SUM(I68:I94)</f>
        <v>2196.0730000000476</v>
      </c>
      <c r="J95" s="214">
        <f t="shared" si="31"/>
        <v>2.4974440561065753E-2</v>
      </c>
      <c r="K95" s="215">
        <f t="shared" si="32"/>
        <v>2.491655020136235E-2</v>
      </c>
      <c r="L95" s="52">
        <f t="shared" si="35"/>
        <v>4.4966318086535131E-2</v>
      </c>
      <c r="N95" s="40">
        <f t="shared" si="28"/>
        <v>3.3018784624134003</v>
      </c>
      <c r="O95" s="143">
        <f t="shared" si="28"/>
        <v>3.2641624416789226</v>
      </c>
      <c r="P95" s="52">
        <f>(O95-N95)/N95</f>
        <v>-1.1422595096644011E-2</v>
      </c>
    </row>
    <row r="96" spans="1:16" ht="26.25" customHeight="1" thickBot="1" x14ac:dyDescent="0.3">
      <c r="A96" s="12" t="s">
        <v>18</v>
      </c>
      <c r="B96" s="17">
        <v>265071.55</v>
      </c>
      <c r="C96" s="145">
        <v>268146.59999999992</v>
      </c>
      <c r="D96" s="243">
        <f>SUM(D68:D95)</f>
        <v>0.99999999999999978</v>
      </c>
      <c r="E96" s="244">
        <f>SUM(E68:E95)</f>
        <v>1</v>
      </c>
      <c r="F96" s="57">
        <f>(C96-B96)/B96</f>
        <v>1.160083004003987E-2</v>
      </c>
      <c r="G96" s="1"/>
      <c r="H96" s="17">
        <v>84148.95199999999</v>
      </c>
      <c r="I96" s="145">
        <v>88137.120999999999</v>
      </c>
      <c r="J96" s="255">
        <f t="shared" si="31"/>
        <v>1</v>
      </c>
      <c r="K96" s="244">
        <f t="shared" si="32"/>
        <v>1</v>
      </c>
      <c r="L96" s="57">
        <f>(I96-H96)/H96</f>
        <v>4.7394161248734377E-2</v>
      </c>
      <c r="M96" s="1"/>
      <c r="N96" s="37">
        <f t="shared" si="28"/>
        <v>3.1745750156891601</v>
      </c>
      <c r="O96" s="150">
        <f t="shared" si="28"/>
        <v>3.2869005611109752</v>
      </c>
      <c r="P96" s="57">
        <f>(O96-N96)/N96</f>
        <v>3.5382860655894945E-2</v>
      </c>
    </row>
  </sheetData>
  <mergeCells count="33">
    <mergeCell ref="J4:K4"/>
    <mergeCell ref="N4:O4"/>
    <mergeCell ref="J36:K36"/>
    <mergeCell ref="H5:I5"/>
    <mergeCell ref="J5:K5"/>
    <mergeCell ref="N5:O5"/>
    <mergeCell ref="N36:O36"/>
    <mergeCell ref="B5:C5"/>
    <mergeCell ref="B37:C37"/>
    <mergeCell ref="D37:E37"/>
    <mergeCell ref="H37:I37"/>
    <mergeCell ref="A4:A6"/>
    <mergeCell ref="B4:C4"/>
    <mergeCell ref="D4:E4"/>
    <mergeCell ref="H4:I4"/>
    <mergeCell ref="D5:E5"/>
    <mergeCell ref="A36:A38"/>
    <mergeCell ref="B36:C36"/>
    <mergeCell ref="D36:E36"/>
    <mergeCell ref="H36:I36"/>
    <mergeCell ref="N66:O66"/>
    <mergeCell ref="J37:K37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L59:L60 P59:P60 D68:E76 J68:K76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B8E413CC-7A83-41E4-9C5F-00A63650AE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4" id="{3D2DDBB5-0E7B-4694-9B29-204D5FC62C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5" id="{2E6D66AD-A64C-4B34-A720-EC80B1D85AA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3" id="{E7D33179-C455-47CC-99A3-1C040EEC3DB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1" id="{0EDB4E40-4974-4A9A-93C8-B1C5B07709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lha10">
    <pageSetUpPr fitToPage="1"/>
  </sheetPr>
  <dimension ref="A1:S19"/>
  <sheetViews>
    <sheetView showGridLines="0" workbookViewId="0">
      <selection activeCell="U13" sqref="U13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136</v>
      </c>
      <c r="B1" s="4"/>
    </row>
    <row r="3" spans="1:19" ht="15.75" thickBot="1" x14ac:dyDescent="0.3"/>
    <row r="4" spans="1:19" x14ac:dyDescent="0.25">
      <c r="A4" s="330" t="s">
        <v>16</v>
      </c>
      <c r="B4" s="313"/>
      <c r="C4" s="313"/>
      <c r="D4" s="313"/>
      <c r="E4" s="349" t="s">
        <v>1</v>
      </c>
      <c r="F4" s="347"/>
      <c r="G4" s="342" t="s">
        <v>104</v>
      </c>
      <c r="H4" s="342"/>
      <c r="I4" s="130" t="s">
        <v>0</v>
      </c>
      <c r="K4" s="343" t="s">
        <v>19</v>
      </c>
      <c r="L4" s="342"/>
      <c r="M4" s="352" t="s">
        <v>104</v>
      </c>
      <c r="N4" s="353"/>
      <c r="O4" s="130" t="s">
        <v>0</v>
      </c>
      <c r="Q4" s="341" t="s">
        <v>22</v>
      </c>
      <c r="R4" s="342"/>
      <c r="S4" s="130" t="s">
        <v>0</v>
      </c>
    </row>
    <row r="5" spans="1:19" x14ac:dyDescent="0.25">
      <c r="A5" s="348"/>
      <c r="B5" s="314"/>
      <c r="C5" s="314"/>
      <c r="D5" s="314"/>
      <c r="E5" s="350" t="s">
        <v>154</v>
      </c>
      <c r="F5" s="340"/>
      <c r="G5" s="344" t="str">
        <f>E5</f>
        <v>jan-abr</v>
      </c>
      <c r="H5" s="344"/>
      <c r="I5" s="131" t="s">
        <v>151</v>
      </c>
      <c r="K5" s="339" t="str">
        <f>E5</f>
        <v>jan-abr</v>
      </c>
      <c r="L5" s="344"/>
      <c r="M5" s="345" t="str">
        <f>E5</f>
        <v>jan-abr</v>
      </c>
      <c r="N5" s="346"/>
      <c r="O5" s="131" t="str">
        <f>I5</f>
        <v>2023/2022</v>
      </c>
      <c r="Q5" s="339" t="str">
        <f>E5</f>
        <v>jan-abr</v>
      </c>
      <c r="R5" s="340"/>
      <c r="S5" s="131" t="str">
        <f>O5</f>
        <v>2023/2022</v>
      </c>
    </row>
    <row r="6" spans="1:19" ht="19.5" customHeight="1" thickBot="1" x14ac:dyDescent="0.3">
      <c r="A6" s="331"/>
      <c r="B6" s="354"/>
      <c r="C6" s="354"/>
      <c r="D6" s="354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101852.87</v>
      </c>
      <c r="F7" s="145">
        <v>98459.790000000037</v>
      </c>
      <c r="G7" s="243">
        <f>E7/E15</f>
        <v>0.44010117418363653</v>
      </c>
      <c r="H7" s="244">
        <f>F7/F15</f>
        <v>0.43436858065859274</v>
      </c>
      <c r="I7" s="164">
        <f t="shared" ref="I7:I18" si="0">(F7-E7)/E7</f>
        <v>-3.3313543349342618E-2</v>
      </c>
      <c r="J7" s="1"/>
      <c r="K7" s="17">
        <v>27768.628000000008</v>
      </c>
      <c r="L7" s="145">
        <v>27198.105000000003</v>
      </c>
      <c r="M7" s="243">
        <f>K7/K15</f>
        <v>0.36100151213415671</v>
      </c>
      <c r="N7" s="244">
        <f>L7/L15</f>
        <v>0.34997948745690338</v>
      </c>
      <c r="O7" s="164">
        <f t="shared" ref="O7:O18" si="1">(L7-K7)/K7</f>
        <v>-2.0545595554811152E-2</v>
      </c>
      <c r="P7" s="1"/>
      <c r="Q7" s="187">
        <f t="shared" ref="Q7:Q18" si="2">(K7/E7)*10</f>
        <v>2.7263471318972172</v>
      </c>
      <c r="R7" s="188">
        <f t="shared" ref="R7:R18" si="3">(L7/F7)*10</f>
        <v>2.7623565924729263</v>
      </c>
      <c r="S7" s="55">
        <f>(R7-Q7)/Q7</f>
        <v>1.3207951457982803E-2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93358.299999999988</v>
      </c>
      <c r="F8" s="181">
        <v>93634.510000000024</v>
      </c>
      <c r="G8" s="245">
        <f>E8/E7</f>
        <v>0.91659960097344328</v>
      </c>
      <c r="H8" s="246">
        <f>F8/F7</f>
        <v>0.95099237973186812</v>
      </c>
      <c r="I8" s="206">
        <f t="shared" si="0"/>
        <v>2.9586014312603759E-3</v>
      </c>
      <c r="K8" s="180">
        <v>26568.074000000008</v>
      </c>
      <c r="L8" s="181">
        <v>26383.148000000001</v>
      </c>
      <c r="M8" s="250">
        <f>K8/K7</f>
        <v>0.9567658150053362</v>
      </c>
      <c r="N8" s="246">
        <f>L8/L7</f>
        <v>0.97003625804077154</v>
      </c>
      <c r="O8" s="207">
        <f t="shared" si="1"/>
        <v>-6.9604593844479166E-3</v>
      </c>
      <c r="Q8" s="189">
        <f t="shared" si="2"/>
        <v>2.8458181008008943</v>
      </c>
      <c r="R8" s="190">
        <f t="shared" si="3"/>
        <v>2.8176735265662196</v>
      </c>
      <c r="S8" s="182">
        <f t="shared" ref="S8:S18" si="4">(R8-Q8)/Q8</f>
        <v>-9.8898008367976718E-3</v>
      </c>
    </row>
    <row r="9" spans="1:19" ht="24" customHeight="1" x14ac:dyDescent="0.25">
      <c r="A9" s="8"/>
      <c r="B9" t="s">
        <v>37</v>
      </c>
      <c r="E9" s="19">
        <v>8492.7700000000023</v>
      </c>
      <c r="F9" s="140">
        <v>4813.96</v>
      </c>
      <c r="G9" s="247">
        <f>E9/E7</f>
        <v>8.3382726475945176E-2</v>
      </c>
      <c r="H9" s="215">
        <f>F9/F7</f>
        <v>4.8892649476502015E-2</v>
      </c>
      <c r="I9" s="182">
        <f t="shared" si="0"/>
        <v>-0.43316962545788962</v>
      </c>
      <c r="K9" s="19">
        <v>1196.4870000000001</v>
      </c>
      <c r="L9" s="140">
        <v>791.15200000000004</v>
      </c>
      <c r="M9" s="247">
        <f>K9/K7</f>
        <v>4.3087724751831445E-2</v>
      </c>
      <c r="N9" s="215">
        <f>L9/L7</f>
        <v>2.9088497158165982E-2</v>
      </c>
      <c r="O9" s="182">
        <f t="shared" si="1"/>
        <v>-0.33877091853066521</v>
      </c>
      <c r="Q9" s="189">
        <f t="shared" si="2"/>
        <v>1.4088300990136313</v>
      </c>
      <c r="R9" s="190">
        <f t="shared" si="3"/>
        <v>1.6434536223815739</v>
      </c>
      <c r="S9" s="182">
        <f t="shared" si="4"/>
        <v>0.16653784124303581</v>
      </c>
    </row>
    <row r="10" spans="1:19" ht="24" customHeight="1" thickBot="1" x14ac:dyDescent="0.3">
      <c r="A10" s="8"/>
      <c r="B10" t="s">
        <v>36</v>
      </c>
      <c r="E10" s="19">
        <v>1.8</v>
      </c>
      <c r="F10" s="140">
        <v>11.32</v>
      </c>
      <c r="G10" s="247">
        <f>E10/E7</f>
        <v>1.7672550611484981E-5</v>
      </c>
      <c r="H10" s="215">
        <f>F10/F7</f>
        <v>1.1497079162976069E-4</v>
      </c>
      <c r="I10" s="186">
        <f t="shared" si="0"/>
        <v>5.2888888888888888</v>
      </c>
      <c r="K10" s="19">
        <v>4.0670000000000002</v>
      </c>
      <c r="L10" s="140">
        <v>23.805</v>
      </c>
      <c r="M10" s="247">
        <f>K10/K7</f>
        <v>1.4646024283230697E-4</v>
      </c>
      <c r="N10" s="215">
        <f>L10/L7</f>
        <v>8.7524480106242685E-4</v>
      </c>
      <c r="O10" s="209">
        <f t="shared" si="1"/>
        <v>4.8532087533808701</v>
      </c>
      <c r="Q10" s="189">
        <f t="shared" si="2"/>
        <v>22.594444444444445</v>
      </c>
      <c r="R10" s="190">
        <f t="shared" si="3"/>
        <v>21.029151943462896</v>
      </c>
      <c r="S10" s="182">
        <f t="shared" si="4"/>
        <v>-6.9277760063112565E-2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129577.70999999992</v>
      </c>
      <c r="F11" s="145">
        <v>128213.57999999994</v>
      </c>
      <c r="G11" s="243">
        <f>E11/E15</f>
        <v>0.55989882581636341</v>
      </c>
      <c r="H11" s="244">
        <f>F11/F15</f>
        <v>0.56563141934140715</v>
      </c>
      <c r="I11" s="164">
        <f t="shared" si="0"/>
        <v>-1.0527505077840752E-2</v>
      </c>
      <c r="J11" s="1"/>
      <c r="K11" s="17">
        <v>49152.457000000017</v>
      </c>
      <c r="L11" s="145">
        <v>50515.321000000033</v>
      </c>
      <c r="M11" s="243">
        <f>K11/K15</f>
        <v>0.63899848786584335</v>
      </c>
      <c r="N11" s="244">
        <f>L11/L15</f>
        <v>0.65002051254309656</v>
      </c>
      <c r="O11" s="164">
        <f t="shared" si="1"/>
        <v>2.7727281262867803E-2</v>
      </c>
      <c r="Q11" s="191">
        <f t="shared" si="2"/>
        <v>3.7932802640207215</v>
      </c>
      <c r="R11" s="192">
        <f t="shared" si="3"/>
        <v>3.9399353017051748</v>
      </c>
      <c r="S11" s="57">
        <f t="shared" si="4"/>
        <v>3.8661798622020349E-2</v>
      </c>
    </row>
    <row r="12" spans="1:19" s="3" customFormat="1" ht="24" customHeight="1" x14ac:dyDescent="0.25">
      <c r="A12" s="46"/>
      <c r="B12" s="3" t="s">
        <v>33</v>
      </c>
      <c r="E12" s="31">
        <v>126279.98999999992</v>
      </c>
      <c r="F12" s="141">
        <v>125687.26999999995</v>
      </c>
      <c r="G12" s="247">
        <f>E12/E11</f>
        <v>0.97455025250870686</v>
      </c>
      <c r="H12" s="215">
        <f>F12/F11</f>
        <v>0.98029608096115872</v>
      </c>
      <c r="I12" s="206">
        <f t="shared" si="0"/>
        <v>-4.6936969190445174E-3</v>
      </c>
      <c r="K12" s="31">
        <v>48428.358000000015</v>
      </c>
      <c r="L12" s="141">
        <v>49928.423000000032</v>
      </c>
      <c r="M12" s="247">
        <f>K12/K11</f>
        <v>0.98526830510222507</v>
      </c>
      <c r="N12" s="215">
        <f>L12/L11</f>
        <v>0.98838178223196882</v>
      </c>
      <c r="O12" s="206">
        <f t="shared" si="1"/>
        <v>3.0974930019308448E-2</v>
      </c>
      <c r="Q12" s="189">
        <f t="shared" si="2"/>
        <v>3.8349985615298232</v>
      </c>
      <c r="R12" s="190">
        <f t="shared" si="3"/>
        <v>3.9724327690465433</v>
      </c>
      <c r="S12" s="182">
        <f t="shared" si="4"/>
        <v>3.5836834176515585E-2</v>
      </c>
    </row>
    <row r="13" spans="1:19" ht="24" customHeight="1" x14ac:dyDescent="0.25">
      <c r="A13" s="8"/>
      <c r="B13" s="3" t="s">
        <v>37</v>
      </c>
      <c r="D13" s="3"/>
      <c r="E13" s="19">
        <v>3293.99</v>
      </c>
      <c r="F13" s="140">
        <v>2497.19</v>
      </c>
      <c r="G13" s="247">
        <f>E13/E11</f>
        <v>2.5420961676201885E-2</v>
      </c>
      <c r="H13" s="215">
        <f>F13/F11</f>
        <v>1.9476798011567896E-2</v>
      </c>
      <c r="I13" s="182">
        <f t="shared" si="0"/>
        <v>-0.24189508772036339</v>
      </c>
      <c r="K13" s="19">
        <v>718.5859999999999</v>
      </c>
      <c r="L13" s="140">
        <v>576.12299999999982</v>
      </c>
      <c r="M13" s="247">
        <f>K13/K11</f>
        <v>1.4619533668479678E-2</v>
      </c>
      <c r="N13" s="215">
        <f>L13/L11</f>
        <v>1.1404916144153562E-2</v>
      </c>
      <c r="O13" s="182">
        <f t="shared" si="1"/>
        <v>-0.19825462783856088</v>
      </c>
      <c r="Q13" s="189">
        <f t="shared" si="2"/>
        <v>2.1815063190841499</v>
      </c>
      <c r="R13" s="190">
        <f t="shared" si="3"/>
        <v>2.3070851637240248</v>
      </c>
      <c r="S13" s="182">
        <f t="shared" si="4"/>
        <v>5.7565198661719205E-2</v>
      </c>
    </row>
    <row r="14" spans="1:19" ht="24" customHeight="1" thickBot="1" x14ac:dyDescent="0.3">
      <c r="A14" s="8"/>
      <c r="B14" t="s">
        <v>36</v>
      </c>
      <c r="E14" s="19">
        <v>3.73</v>
      </c>
      <c r="F14" s="140">
        <v>29.12</v>
      </c>
      <c r="G14" s="247">
        <f>E14/E11</f>
        <v>2.8785815091191241E-5</v>
      </c>
      <c r="H14" s="215">
        <f>F14/F11</f>
        <v>2.2712102727339814E-4</v>
      </c>
      <c r="I14" s="182">
        <f t="shared" si="0"/>
        <v>6.8069705093833779</v>
      </c>
      <c r="K14" s="19">
        <v>5.5129999999999999</v>
      </c>
      <c r="L14" s="140">
        <v>10.775</v>
      </c>
      <c r="M14" s="247">
        <f>K14/K11</f>
        <v>1.1216122929521098E-4</v>
      </c>
      <c r="N14" s="215">
        <f>L14/L11</f>
        <v>2.1330162387763493E-4</v>
      </c>
      <c r="O14" s="182">
        <f t="shared" si="1"/>
        <v>0.95447124977326325</v>
      </c>
      <c r="Q14" s="189">
        <f t="shared" ref="Q14" si="5">(K14/E14)*10</f>
        <v>14.780160857908847</v>
      </c>
      <c r="R14" s="190">
        <f t="shared" ref="R14" si="6">(L14/F14)*10</f>
        <v>3.7002060439560442</v>
      </c>
      <c r="S14" s="182">
        <f t="shared" ref="S14" si="7">(R14-Q14)/Q14</f>
        <v>-0.74965048895418018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231430.57999999993</v>
      </c>
      <c r="F15" s="145">
        <v>226673.37</v>
      </c>
      <c r="G15" s="243">
        <f>G7+G11</f>
        <v>1</v>
      </c>
      <c r="H15" s="244">
        <f>H7+H11</f>
        <v>0.99999999999999989</v>
      </c>
      <c r="I15" s="164">
        <f t="shared" si="0"/>
        <v>-2.0555667276122003E-2</v>
      </c>
      <c r="J15" s="1"/>
      <c r="K15" s="17">
        <v>76921.085000000021</v>
      </c>
      <c r="L15" s="145">
        <v>77713.426000000036</v>
      </c>
      <c r="M15" s="243">
        <f>M7+M11</f>
        <v>1</v>
      </c>
      <c r="N15" s="244">
        <f>N7+N11</f>
        <v>1</v>
      </c>
      <c r="O15" s="164">
        <f t="shared" si="1"/>
        <v>1.0300699736619871E-2</v>
      </c>
      <c r="Q15" s="191">
        <f t="shared" si="2"/>
        <v>3.3237217397977412</v>
      </c>
      <c r="R15" s="192">
        <f t="shared" si="3"/>
        <v>3.428432109162185</v>
      </c>
      <c r="S15" s="57">
        <f t="shared" si="4"/>
        <v>3.1503951763066584E-2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219638.28999999992</v>
      </c>
      <c r="F16" s="181">
        <f t="shared" ref="F16:F17" si="8">F8+F12</f>
        <v>219321.77999999997</v>
      </c>
      <c r="G16" s="245">
        <f>E16/E15</f>
        <v>0.94904610272333068</v>
      </c>
      <c r="H16" s="246">
        <f>F16/F15</f>
        <v>0.96756747385014819</v>
      </c>
      <c r="I16" s="207">
        <f t="shared" si="0"/>
        <v>-1.441051102701406E-3</v>
      </c>
      <c r="J16" s="3"/>
      <c r="K16" s="180">
        <f t="shared" ref="K16:L18" si="9">K8+K12</f>
        <v>74996.43200000003</v>
      </c>
      <c r="L16" s="181">
        <f t="shared" si="9"/>
        <v>76311.571000000025</v>
      </c>
      <c r="M16" s="250">
        <f>K16/K15</f>
        <v>0.97497886307765946</v>
      </c>
      <c r="N16" s="246">
        <f>L16/L15</f>
        <v>0.98196122507840522</v>
      </c>
      <c r="O16" s="207">
        <f t="shared" si="1"/>
        <v>1.7536020913634865E-2</v>
      </c>
      <c r="P16" s="3"/>
      <c r="Q16" s="189">
        <f t="shared" si="2"/>
        <v>3.414542701092786</v>
      </c>
      <c r="R16" s="190">
        <f t="shared" si="3"/>
        <v>3.4794342358519996</v>
      </c>
      <c r="S16" s="182">
        <f t="shared" si="4"/>
        <v>1.9004458412087161E-2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11786.760000000002</v>
      </c>
      <c r="F17" s="140">
        <f t="shared" si="8"/>
        <v>7311.15</v>
      </c>
      <c r="G17" s="248">
        <f>E17/E15</f>
        <v>5.0930002422324677E-2</v>
      </c>
      <c r="H17" s="215">
        <f>F17/F15</f>
        <v>3.2254119661255312E-2</v>
      </c>
      <c r="I17" s="182">
        <f t="shared" si="0"/>
        <v>-0.37971503619315244</v>
      </c>
      <c r="K17" s="19">
        <f t="shared" si="9"/>
        <v>1915.0729999999999</v>
      </c>
      <c r="L17" s="140">
        <f t="shared" si="9"/>
        <v>1367.2749999999999</v>
      </c>
      <c r="M17" s="247">
        <f>K17/K15</f>
        <v>2.4896593697293783E-2</v>
      </c>
      <c r="N17" s="215">
        <f>L17/L15</f>
        <v>1.7593806763840255E-2</v>
      </c>
      <c r="O17" s="182">
        <f t="shared" si="1"/>
        <v>-0.28604549278278169</v>
      </c>
      <c r="Q17" s="189">
        <f t="shared" si="2"/>
        <v>1.6247662631630742</v>
      </c>
      <c r="R17" s="190">
        <f t="shared" si="3"/>
        <v>1.870123031260472</v>
      </c>
      <c r="S17" s="182">
        <f t="shared" si="4"/>
        <v>0.15101050142421127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5.53</v>
      </c>
      <c r="F18" s="142">
        <f>F10+F14</f>
        <v>40.44</v>
      </c>
      <c r="G18" s="249">
        <f>E18/E15</f>
        <v>2.3894854344659215E-5</v>
      </c>
      <c r="H18" s="221">
        <f>F18/F15</f>
        <v>1.784064885963446E-4</v>
      </c>
      <c r="I18" s="208">
        <f t="shared" si="0"/>
        <v>6.3128390596745021</v>
      </c>
      <c r="K18" s="21">
        <f t="shared" si="9"/>
        <v>9.58</v>
      </c>
      <c r="L18" s="142">
        <f t="shared" si="9"/>
        <v>34.58</v>
      </c>
      <c r="M18" s="249">
        <f>K18/K15</f>
        <v>1.2454322504681256E-4</v>
      </c>
      <c r="N18" s="221">
        <f>L18/L15</f>
        <v>4.4496815775436259E-4</v>
      </c>
      <c r="O18" s="208">
        <f t="shared" si="1"/>
        <v>2.6096033402922756</v>
      </c>
      <c r="Q18" s="193">
        <f t="shared" si="2"/>
        <v>17.323688969258587</v>
      </c>
      <c r="R18" s="194">
        <f t="shared" si="3"/>
        <v>8.5509396636993067</v>
      </c>
      <c r="S18" s="186">
        <f t="shared" si="4"/>
        <v>-0.50640191711631344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5" id="{8D12332F-A88D-40F4-9CCE-3C8667CCA5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6" id="{6CDF3AB7-BB12-47E0-BDEC-FB449DC6AE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" id="{AD1E6BEC-24CB-46F6-8CB3-62C1BE62684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lha11">
    <pageSetUpPr fitToPage="1"/>
  </sheetPr>
  <dimension ref="A1:P96"/>
  <sheetViews>
    <sheetView showGridLines="0" workbookViewId="0">
      <selection activeCell="G98" sqref="G98"/>
    </sheetView>
  </sheetViews>
  <sheetFormatPr defaultRowHeight="15" x14ac:dyDescent="0.25"/>
  <cols>
    <col min="1" max="1" width="32.1406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144</v>
      </c>
    </row>
    <row r="3" spans="1:16" ht="8.25" customHeight="1" thickBot="1" x14ac:dyDescent="0.3"/>
    <row r="4" spans="1:16" x14ac:dyDescent="0.25">
      <c r="A4" s="355" t="s">
        <v>3</v>
      </c>
      <c r="B4" s="349" t="s">
        <v>1</v>
      </c>
      <c r="C4" s="342"/>
      <c r="D4" s="349" t="s">
        <v>104</v>
      </c>
      <c r="E4" s="342"/>
      <c r="F4" s="130" t="s">
        <v>0</v>
      </c>
      <c r="H4" s="358" t="s">
        <v>19</v>
      </c>
      <c r="I4" s="359"/>
      <c r="J4" s="349" t="s">
        <v>104</v>
      </c>
      <c r="K4" s="347"/>
      <c r="L4" s="130" t="s">
        <v>0</v>
      </c>
      <c r="N4" s="341" t="s">
        <v>22</v>
      </c>
      <c r="O4" s="342"/>
      <c r="P4" s="130" t="s">
        <v>0</v>
      </c>
    </row>
    <row r="5" spans="1:16" x14ac:dyDescent="0.25">
      <c r="A5" s="356"/>
      <c r="B5" s="350" t="s">
        <v>154</v>
      </c>
      <c r="C5" s="344"/>
      <c r="D5" s="350" t="str">
        <f>B5</f>
        <v>jan-abr</v>
      </c>
      <c r="E5" s="344"/>
      <c r="F5" s="131" t="s">
        <v>151</v>
      </c>
      <c r="H5" s="339" t="str">
        <f>B5</f>
        <v>jan-abr</v>
      </c>
      <c r="I5" s="344"/>
      <c r="J5" s="350" t="str">
        <f>B5</f>
        <v>jan-abr</v>
      </c>
      <c r="K5" s="340"/>
      <c r="L5" s="131" t="str">
        <f>F5</f>
        <v>2023/2022</v>
      </c>
      <c r="N5" s="339" t="str">
        <f>B5</f>
        <v>jan-abr</v>
      </c>
      <c r="O5" s="340"/>
      <c r="P5" s="131" t="str">
        <f>L5</f>
        <v>2023/2022</v>
      </c>
    </row>
    <row r="6" spans="1:16" ht="19.5" customHeight="1" thickBot="1" x14ac:dyDescent="0.3">
      <c r="A6" s="357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161</v>
      </c>
      <c r="B7" s="39">
        <v>33041.469999999994</v>
      </c>
      <c r="C7" s="147">
        <v>31433.200000000001</v>
      </c>
      <c r="D7" s="247">
        <f>B7/$B$33</f>
        <v>0.14277054484329602</v>
      </c>
      <c r="E7" s="246">
        <f>C7/$C$33</f>
        <v>0.13867178133893718</v>
      </c>
      <c r="F7" s="52">
        <f>(C7-B7)/B7</f>
        <v>-4.8674287191217386E-2</v>
      </c>
      <c r="H7" s="39">
        <v>10758.813</v>
      </c>
      <c r="I7" s="147">
        <v>11460.19</v>
      </c>
      <c r="J7" s="247">
        <f>H7/$H$33</f>
        <v>0.13986819088680311</v>
      </c>
      <c r="K7" s="246">
        <f>I7/$I$33</f>
        <v>0.14746731150419232</v>
      </c>
      <c r="L7" s="52">
        <f t="shared" ref="L7:L33" si="0">(I7-H7)/H7</f>
        <v>6.519092766088605E-2</v>
      </c>
      <c r="N7" s="27">
        <f t="shared" ref="N7:N33" si="1">(H7/B7)*10</f>
        <v>3.2561544628613688</v>
      </c>
      <c r="O7" s="151">
        <f t="shared" ref="O7:O33" si="2">(I7/C7)*10</f>
        <v>3.6458871511650104</v>
      </c>
      <c r="P7" s="61">
        <f>(O7-N7)/N7</f>
        <v>0.11969109351193409</v>
      </c>
    </row>
    <row r="8" spans="1:16" ht="20.100000000000001" customHeight="1" x14ac:dyDescent="0.25">
      <c r="A8" s="8" t="s">
        <v>162</v>
      </c>
      <c r="B8" s="19">
        <v>21042.710000000003</v>
      </c>
      <c r="C8" s="140">
        <v>20522.130000000005</v>
      </c>
      <c r="D8" s="247">
        <f t="shared" ref="D8:D32" si="3">B8/$B$33</f>
        <v>9.0924500988590229E-2</v>
      </c>
      <c r="E8" s="215">
        <f t="shared" ref="E8:E32" si="4">C8/$C$33</f>
        <v>9.0536131350586121E-2</v>
      </c>
      <c r="F8" s="52">
        <f t="shared" ref="F8:F33" si="5">(C8-B8)/B8</f>
        <v>-2.4739208970707575E-2</v>
      </c>
      <c r="H8" s="19">
        <v>8781.2519999999986</v>
      </c>
      <c r="I8" s="140">
        <v>9049.0340000000033</v>
      </c>
      <c r="J8" s="247">
        <f t="shared" ref="J8:J32" si="6">H8/$H$33</f>
        <v>0.11415923215331666</v>
      </c>
      <c r="K8" s="215">
        <f t="shared" ref="K8:K32" si="7">I8/$I$33</f>
        <v>0.11644106386456313</v>
      </c>
      <c r="L8" s="52">
        <f t="shared" si="0"/>
        <v>3.0494740385540096E-2</v>
      </c>
      <c r="N8" s="27">
        <f t="shared" si="1"/>
        <v>4.173061359492193</v>
      </c>
      <c r="O8" s="152">
        <f t="shared" si="2"/>
        <v>4.4094029226011147</v>
      </c>
      <c r="P8" s="52">
        <f t="shared" ref="P8:P71" si="8">(O8-N8)/N8</f>
        <v>5.6635055837683947E-2</v>
      </c>
    </row>
    <row r="9" spans="1:16" ht="20.100000000000001" customHeight="1" x14ac:dyDescent="0.25">
      <c r="A9" s="8" t="s">
        <v>166</v>
      </c>
      <c r="B9" s="19">
        <v>23060.409999999996</v>
      </c>
      <c r="C9" s="140">
        <v>19649.63</v>
      </c>
      <c r="D9" s="247">
        <f t="shared" si="3"/>
        <v>9.9642882111776257E-2</v>
      </c>
      <c r="E9" s="215">
        <f t="shared" si="4"/>
        <v>8.6686980477680309E-2</v>
      </c>
      <c r="F9" s="52">
        <f t="shared" si="5"/>
        <v>-0.14790630348723183</v>
      </c>
      <c r="H9" s="19">
        <v>9091.0969999999979</v>
      </c>
      <c r="I9" s="140">
        <v>7959.9779999999992</v>
      </c>
      <c r="J9" s="247">
        <f t="shared" si="6"/>
        <v>0.11818732146068928</v>
      </c>
      <c r="K9" s="215">
        <f t="shared" si="7"/>
        <v>0.10242732060223413</v>
      </c>
      <c r="L9" s="52">
        <f t="shared" si="0"/>
        <v>-0.12442051822788812</v>
      </c>
      <c r="N9" s="27">
        <f t="shared" si="1"/>
        <v>3.9422963425194952</v>
      </c>
      <c r="O9" s="152">
        <f t="shared" si="2"/>
        <v>4.0509556668497062</v>
      </c>
      <c r="P9" s="52">
        <f t="shared" si="8"/>
        <v>2.7562444547425249E-2</v>
      </c>
    </row>
    <row r="10" spans="1:16" ht="20.100000000000001" customHeight="1" x14ac:dyDescent="0.25">
      <c r="A10" s="8" t="s">
        <v>164</v>
      </c>
      <c r="B10" s="19">
        <v>29578.55</v>
      </c>
      <c r="C10" s="140">
        <v>23491.69000000001</v>
      </c>
      <c r="D10" s="247">
        <f t="shared" si="3"/>
        <v>0.12780744014036524</v>
      </c>
      <c r="E10" s="215">
        <f t="shared" si="4"/>
        <v>0.10363674391923504</v>
      </c>
      <c r="F10" s="52">
        <f t="shared" si="5"/>
        <v>-0.20578628769834864</v>
      </c>
      <c r="H10" s="19">
        <v>7258.5789999999997</v>
      </c>
      <c r="I10" s="140">
        <v>6163.4089999999997</v>
      </c>
      <c r="J10" s="247">
        <f t="shared" si="6"/>
        <v>9.4363970555017579E-2</v>
      </c>
      <c r="K10" s="215">
        <f t="shared" si="7"/>
        <v>7.9309449051956582E-2</v>
      </c>
      <c r="L10" s="52">
        <f t="shared" si="0"/>
        <v>-0.15087939388687513</v>
      </c>
      <c r="N10" s="27">
        <f t="shared" si="1"/>
        <v>2.4540009567744194</v>
      </c>
      <c r="O10" s="152">
        <f t="shared" si="2"/>
        <v>2.6236550031096089</v>
      </c>
      <c r="P10" s="52">
        <f t="shared" si="8"/>
        <v>6.9133651259119966E-2</v>
      </c>
    </row>
    <row r="11" spans="1:16" ht="20.100000000000001" customHeight="1" x14ac:dyDescent="0.25">
      <c r="A11" s="8" t="s">
        <v>168</v>
      </c>
      <c r="B11" s="19">
        <v>12069.17</v>
      </c>
      <c r="C11" s="140">
        <v>11874.589999999998</v>
      </c>
      <c r="D11" s="247">
        <f t="shared" si="3"/>
        <v>5.2150281954960333E-2</v>
      </c>
      <c r="E11" s="215">
        <f t="shared" si="4"/>
        <v>5.2386347809625804E-2</v>
      </c>
      <c r="F11" s="52">
        <f t="shared" si="5"/>
        <v>-1.6122069703219173E-2</v>
      </c>
      <c r="H11" s="19">
        <v>5497.7819999999992</v>
      </c>
      <c r="I11" s="140">
        <v>5649.7940000000017</v>
      </c>
      <c r="J11" s="247">
        <f t="shared" si="6"/>
        <v>7.1473016793769911E-2</v>
      </c>
      <c r="K11" s="215">
        <f t="shared" si="7"/>
        <v>7.2700359394784628E-2</v>
      </c>
      <c r="L11" s="52">
        <f t="shared" si="0"/>
        <v>2.764969582278862E-2</v>
      </c>
      <c r="N11" s="27">
        <f t="shared" si="1"/>
        <v>4.555227907138601</v>
      </c>
      <c r="O11" s="152">
        <f t="shared" si="2"/>
        <v>4.7578855354163831</v>
      </c>
      <c r="P11" s="52">
        <f t="shared" si="8"/>
        <v>4.4489020617430083E-2</v>
      </c>
    </row>
    <row r="12" spans="1:16" ht="20.100000000000001" customHeight="1" x14ac:dyDescent="0.25">
      <c r="A12" s="8" t="s">
        <v>163</v>
      </c>
      <c r="B12" s="19">
        <v>15068.900000000003</v>
      </c>
      <c r="C12" s="140">
        <v>14072.58</v>
      </c>
      <c r="D12" s="247">
        <f t="shared" si="3"/>
        <v>6.5111965756642909E-2</v>
      </c>
      <c r="E12" s="215">
        <f t="shared" si="4"/>
        <v>6.2083075749039256E-2</v>
      </c>
      <c r="F12" s="52">
        <f t="shared" si="5"/>
        <v>-6.6117633005727233E-2</v>
      </c>
      <c r="H12" s="19">
        <v>5124.4809999999989</v>
      </c>
      <c r="I12" s="140">
        <v>5104.7230000000009</v>
      </c>
      <c r="J12" s="247">
        <f t="shared" si="6"/>
        <v>6.6619978124333554E-2</v>
      </c>
      <c r="K12" s="215">
        <f t="shared" si="7"/>
        <v>6.5686500553971197E-2</v>
      </c>
      <c r="L12" s="52">
        <f t="shared" si="0"/>
        <v>-3.855609963232959E-3</v>
      </c>
      <c r="N12" s="27">
        <f t="shared" si="1"/>
        <v>3.4007001174604632</v>
      </c>
      <c r="O12" s="152">
        <f t="shared" si="2"/>
        <v>3.6274251061283724</v>
      </c>
      <c r="P12" s="52">
        <f t="shared" si="8"/>
        <v>6.6670091697829684E-2</v>
      </c>
    </row>
    <row r="13" spans="1:16" ht="20.100000000000001" customHeight="1" x14ac:dyDescent="0.25">
      <c r="A13" s="8" t="s">
        <v>160</v>
      </c>
      <c r="B13" s="19">
        <v>22635.57</v>
      </c>
      <c r="C13" s="140">
        <v>15876.229999999996</v>
      </c>
      <c r="D13" s="247">
        <f t="shared" si="3"/>
        <v>9.7807169648885667E-2</v>
      </c>
      <c r="E13" s="215">
        <f t="shared" si="4"/>
        <v>7.0040119842926407E-2</v>
      </c>
      <c r="F13" s="52">
        <f t="shared" si="5"/>
        <v>-0.29861585106979871</v>
      </c>
      <c r="H13" s="19">
        <v>4936.9880000000003</v>
      </c>
      <c r="I13" s="140">
        <v>4042.8909999999992</v>
      </c>
      <c r="J13" s="247">
        <f t="shared" si="6"/>
        <v>6.4182506005993067E-2</v>
      </c>
      <c r="K13" s="215">
        <f t="shared" si="7"/>
        <v>5.2023069990505863E-2</v>
      </c>
      <c r="L13" s="52">
        <f t="shared" si="0"/>
        <v>-0.18110171626911004</v>
      </c>
      <c r="N13" s="27">
        <f t="shared" si="1"/>
        <v>2.181075183880945</v>
      </c>
      <c r="O13" s="152">
        <f t="shared" si="2"/>
        <v>2.546505688063224</v>
      </c>
      <c r="P13" s="52">
        <f t="shared" si="8"/>
        <v>0.16754603733193738</v>
      </c>
    </row>
    <row r="14" spans="1:16" ht="20.100000000000001" customHeight="1" x14ac:dyDescent="0.25">
      <c r="A14" s="8" t="s">
        <v>170</v>
      </c>
      <c r="B14" s="19">
        <v>11981.810000000001</v>
      </c>
      <c r="C14" s="140">
        <v>14013.49</v>
      </c>
      <c r="D14" s="247">
        <f t="shared" si="3"/>
        <v>5.1772803749616861E-2</v>
      </c>
      <c r="E14" s="215">
        <f t="shared" si="4"/>
        <v>6.1822392281898848E-2</v>
      </c>
      <c r="F14" s="52">
        <f t="shared" si="5"/>
        <v>0.16956369697065787</v>
      </c>
      <c r="H14" s="19">
        <v>3075.5209999999997</v>
      </c>
      <c r="I14" s="140">
        <v>3237.8459999999995</v>
      </c>
      <c r="J14" s="247">
        <f t="shared" si="6"/>
        <v>3.9982808354822374E-2</v>
      </c>
      <c r="K14" s="215">
        <f t="shared" si="7"/>
        <v>4.1663920465943666E-2</v>
      </c>
      <c r="L14" s="52">
        <f t="shared" si="0"/>
        <v>5.2779675378578077E-2</v>
      </c>
      <c r="N14" s="27">
        <f t="shared" si="1"/>
        <v>2.5668250456316692</v>
      </c>
      <c r="O14" s="152">
        <f t="shared" si="2"/>
        <v>2.3105207910377783</v>
      </c>
      <c r="P14" s="52">
        <f t="shared" si="8"/>
        <v>-9.9852638975172964E-2</v>
      </c>
    </row>
    <row r="15" spans="1:16" ht="20.100000000000001" customHeight="1" x14ac:dyDescent="0.25">
      <c r="A15" s="8" t="s">
        <v>172</v>
      </c>
      <c r="B15" s="19">
        <v>6826.62</v>
      </c>
      <c r="C15" s="140">
        <v>10295.419999999998</v>
      </c>
      <c r="D15" s="247">
        <f t="shared" si="3"/>
        <v>2.9497484731706596E-2</v>
      </c>
      <c r="E15" s="215">
        <f t="shared" si="4"/>
        <v>4.5419627369549409E-2</v>
      </c>
      <c r="F15" s="52">
        <f t="shared" si="5"/>
        <v>0.50812847353448687</v>
      </c>
      <c r="H15" s="19">
        <v>2154.7569999999996</v>
      </c>
      <c r="I15" s="140">
        <v>2581.5480000000002</v>
      </c>
      <c r="J15" s="247">
        <f t="shared" si="6"/>
        <v>2.8012566385406563E-2</v>
      </c>
      <c r="K15" s="215">
        <f t="shared" si="7"/>
        <v>3.32188160125639E-2</v>
      </c>
      <c r="L15" s="52">
        <f t="shared" si="0"/>
        <v>0.19806920223486951</v>
      </c>
      <c r="N15" s="27">
        <f t="shared" si="1"/>
        <v>3.156403901198543</v>
      </c>
      <c r="O15" s="152">
        <f t="shared" si="2"/>
        <v>2.5074722546530404</v>
      </c>
      <c r="P15" s="52">
        <f t="shared" si="8"/>
        <v>-0.20559208100683554</v>
      </c>
    </row>
    <row r="16" spans="1:16" ht="20.100000000000001" customHeight="1" x14ac:dyDescent="0.25">
      <c r="A16" s="8" t="s">
        <v>167</v>
      </c>
      <c r="B16" s="19">
        <v>4506.0999999999995</v>
      </c>
      <c r="C16" s="140">
        <v>3694.36</v>
      </c>
      <c r="D16" s="247">
        <f t="shared" si="3"/>
        <v>1.9470633483267427E-2</v>
      </c>
      <c r="E16" s="215">
        <f t="shared" si="4"/>
        <v>1.6298165064559639E-2</v>
      </c>
      <c r="F16" s="52">
        <f t="shared" si="5"/>
        <v>-0.18014247353587345</v>
      </c>
      <c r="H16" s="19">
        <v>1935.076</v>
      </c>
      <c r="I16" s="140">
        <v>1756.4199999999996</v>
      </c>
      <c r="J16" s="247">
        <f t="shared" si="6"/>
        <v>2.5156639431178088E-2</v>
      </c>
      <c r="K16" s="215">
        <f t="shared" si="7"/>
        <v>2.2601242673305887E-2</v>
      </c>
      <c r="L16" s="52">
        <f t="shared" si="0"/>
        <v>-9.2325055966794273E-2</v>
      </c>
      <c r="N16" s="27">
        <f t="shared" si="1"/>
        <v>4.2943476620580991</v>
      </c>
      <c r="O16" s="152">
        <f t="shared" si="2"/>
        <v>4.7543282192314766</v>
      </c>
      <c r="P16" s="52">
        <f t="shared" si="8"/>
        <v>0.10711302236599267</v>
      </c>
    </row>
    <row r="17" spans="1:16" ht="20.100000000000001" customHeight="1" x14ac:dyDescent="0.25">
      <c r="A17" s="8" t="s">
        <v>171</v>
      </c>
      <c r="B17" s="19">
        <v>3863.0000000000005</v>
      </c>
      <c r="C17" s="140">
        <v>4512.1099999999997</v>
      </c>
      <c r="D17" s="247">
        <f t="shared" si="3"/>
        <v>1.669183044003952E-2</v>
      </c>
      <c r="E17" s="215">
        <f t="shared" si="4"/>
        <v>1.9905778962919202E-2</v>
      </c>
      <c r="F17" s="52">
        <f t="shared" si="5"/>
        <v>0.16803261713693998</v>
      </c>
      <c r="H17" s="19">
        <v>1378.1629999999998</v>
      </c>
      <c r="I17" s="140">
        <v>1586.0190000000002</v>
      </c>
      <c r="J17" s="247">
        <f t="shared" si="6"/>
        <v>1.7916582949915497E-2</v>
      </c>
      <c r="K17" s="215">
        <f t="shared" si="7"/>
        <v>2.0408558490266532E-2</v>
      </c>
      <c r="L17" s="52">
        <f t="shared" si="0"/>
        <v>0.15082105672551105</v>
      </c>
      <c r="N17" s="27">
        <f t="shared" si="1"/>
        <v>3.5675977219777364</v>
      </c>
      <c r="O17" s="152">
        <f t="shared" si="2"/>
        <v>3.515027337542747</v>
      </c>
      <c r="P17" s="52">
        <f t="shared" si="8"/>
        <v>-1.4735513511272913E-2</v>
      </c>
    </row>
    <row r="18" spans="1:16" ht="20.100000000000001" customHeight="1" x14ac:dyDescent="0.25">
      <c r="A18" s="8" t="s">
        <v>169</v>
      </c>
      <c r="B18" s="19">
        <v>4132.91</v>
      </c>
      <c r="C18" s="140">
        <v>4194.0800000000008</v>
      </c>
      <c r="D18" s="247">
        <f t="shared" si="3"/>
        <v>1.7858098095765915E-2</v>
      </c>
      <c r="E18" s="215">
        <f t="shared" si="4"/>
        <v>1.8502746926116646E-2</v>
      </c>
      <c r="F18" s="52">
        <f t="shared" si="5"/>
        <v>1.4800709427498055E-2</v>
      </c>
      <c r="H18" s="19">
        <v>1633.5590000000002</v>
      </c>
      <c r="I18" s="140">
        <v>1532.278</v>
      </c>
      <c r="J18" s="247">
        <f t="shared" si="6"/>
        <v>2.123681692737435E-2</v>
      </c>
      <c r="K18" s="215">
        <f t="shared" si="7"/>
        <v>1.9717030619651226E-2</v>
      </c>
      <c r="L18" s="52">
        <f t="shared" si="0"/>
        <v>-6.2000209358829501E-2</v>
      </c>
      <c r="N18" s="27">
        <f t="shared" si="1"/>
        <v>3.9525636899908303</v>
      </c>
      <c r="O18" s="152">
        <f t="shared" si="2"/>
        <v>3.6534305497272341</v>
      </c>
      <c r="P18" s="52">
        <f t="shared" si="8"/>
        <v>-7.5680789412982272E-2</v>
      </c>
    </row>
    <row r="19" spans="1:16" ht="20.100000000000001" customHeight="1" x14ac:dyDescent="0.25">
      <c r="A19" s="8" t="s">
        <v>174</v>
      </c>
      <c r="B19" s="19">
        <v>3573.2399999999993</v>
      </c>
      <c r="C19" s="140">
        <v>3814.7200000000003</v>
      </c>
      <c r="D19" s="247">
        <f t="shared" si="3"/>
        <v>1.5439791923781207E-2</v>
      </c>
      <c r="E19" s="215">
        <f t="shared" si="4"/>
        <v>1.6829149361479917E-2</v>
      </c>
      <c r="F19" s="52">
        <f t="shared" si="5"/>
        <v>6.7580123361431349E-2</v>
      </c>
      <c r="H19" s="19">
        <v>1508.89</v>
      </c>
      <c r="I19" s="140">
        <v>1528.9499999999998</v>
      </c>
      <c r="J19" s="247">
        <f t="shared" si="6"/>
        <v>1.9616077958338744E-2</v>
      </c>
      <c r="K19" s="215">
        <f t="shared" si="7"/>
        <v>1.9674206616498921E-2</v>
      </c>
      <c r="L19" s="52">
        <f t="shared" si="0"/>
        <v>1.3294541020219973E-2</v>
      </c>
      <c r="N19" s="27">
        <f t="shared" si="1"/>
        <v>4.2227502210878658</v>
      </c>
      <c r="O19" s="152">
        <f t="shared" si="2"/>
        <v>4.0080268014428313</v>
      </c>
      <c r="P19" s="52">
        <f t="shared" si="8"/>
        <v>-5.0849187946929386E-2</v>
      </c>
    </row>
    <row r="20" spans="1:16" ht="20.100000000000001" customHeight="1" x14ac:dyDescent="0.25">
      <c r="A20" s="8" t="s">
        <v>175</v>
      </c>
      <c r="B20" s="19">
        <v>4562.8499999999985</v>
      </c>
      <c r="C20" s="140">
        <v>4923.9799999999987</v>
      </c>
      <c r="D20" s="247">
        <f t="shared" si="3"/>
        <v>1.971584740443549E-2</v>
      </c>
      <c r="E20" s="215">
        <f t="shared" si="4"/>
        <v>2.1722798756642649E-2</v>
      </c>
      <c r="F20" s="52">
        <f t="shared" si="5"/>
        <v>7.9145709370240139E-2</v>
      </c>
      <c r="H20" s="19">
        <v>1329.162</v>
      </c>
      <c r="I20" s="140">
        <v>1379.8779999999999</v>
      </c>
      <c r="J20" s="247">
        <f t="shared" si="6"/>
        <v>1.7279553454036704E-2</v>
      </c>
      <c r="K20" s="215">
        <f t="shared" si="7"/>
        <v>1.7755979513758659E-2</v>
      </c>
      <c r="L20" s="52">
        <f t="shared" si="0"/>
        <v>3.8156372210460344E-2</v>
      </c>
      <c r="N20" s="27">
        <f t="shared" si="1"/>
        <v>2.913008317170191</v>
      </c>
      <c r="O20" s="152">
        <f t="shared" si="2"/>
        <v>2.8023631290135222</v>
      </c>
      <c r="P20" s="52">
        <f t="shared" si="8"/>
        <v>-3.7983134996385393E-2</v>
      </c>
    </row>
    <row r="21" spans="1:16" ht="20.100000000000001" customHeight="1" x14ac:dyDescent="0.25">
      <c r="A21" s="8" t="s">
        <v>165</v>
      </c>
      <c r="B21" s="19">
        <v>4050.6199999999994</v>
      </c>
      <c r="C21" s="140">
        <v>3845.63</v>
      </c>
      <c r="D21" s="247">
        <f t="shared" si="3"/>
        <v>1.7502527107696834E-2</v>
      </c>
      <c r="E21" s="215">
        <f t="shared" si="4"/>
        <v>1.6965512975785382E-2</v>
      </c>
      <c r="F21" s="52">
        <f t="shared" si="5"/>
        <v>-5.060706756002769E-2</v>
      </c>
      <c r="H21" s="19">
        <v>1384.3520000000003</v>
      </c>
      <c r="I21" s="140">
        <v>1317.9569999999999</v>
      </c>
      <c r="J21" s="247">
        <f t="shared" si="6"/>
        <v>1.7997042033403472E-2</v>
      </c>
      <c r="K21" s="215">
        <f t="shared" si="7"/>
        <v>1.6959193125779828E-2</v>
      </c>
      <c r="L21" s="52">
        <f t="shared" si="0"/>
        <v>-4.7961067705323809E-2</v>
      </c>
      <c r="N21" s="27">
        <f t="shared" si="1"/>
        <v>3.4176298936952874</v>
      </c>
      <c r="O21" s="152">
        <f t="shared" si="2"/>
        <v>3.4271549785080726</v>
      </c>
      <c r="P21" s="52">
        <f t="shared" si="8"/>
        <v>2.787043977569589E-3</v>
      </c>
    </row>
    <row r="22" spans="1:16" ht="20.100000000000001" customHeight="1" x14ac:dyDescent="0.25">
      <c r="A22" s="8" t="s">
        <v>178</v>
      </c>
      <c r="B22" s="19">
        <v>1370.1</v>
      </c>
      <c r="C22" s="140">
        <v>6511.53</v>
      </c>
      <c r="D22" s="247">
        <f t="shared" si="3"/>
        <v>5.9201338042708116E-3</v>
      </c>
      <c r="E22" s="215">
        <f t="shared" si="4"/>
        <v>2.8726488691635903E-2</v>
      </c>
      <c r="F22" s="52">
        <f t="shared" si="5"/>
        <v>3.7525947011167071</v>
      </c>
      <c r="H22" s="19">
        <v>324.44100000000003</v>
      </c>
      <c r="I22" s="140">
        <v>1262.7919999999999</v>
      </c>
      <c r="J22" s="247">
        <f t="shared" si="6"/>
        <v>4.2178422210243163E-3</v>
      </c>
      <c r="K22" s="215">
        <f t="shared" si="7"/>
        <v>1.6249341523046475E-2</v>
      </c>
      <c r="L22" s="52">
        <f t="shared" si="0"/>
        <v>2.8922084446786931</v>
      </c>
      <c r="N22" s="27">
        <f t="shared" si="1"/>
        <v>2.3680096343332608</v>
      </c>
      <c r="O22" s="152">
        <f t="shared" si="2"/>
        <v>1.9393168733001307</v>
      </c>
      <c r="P22" s="52">
        <f t="shared" si="8"/>
        <v>-0.18103505780449805</v>
      </c>
    </row>
    <row r="23" spans="1:16" ht="20.100000000000001" customHeight="1" x14ac:dyDescent="0.25">
      <c r="A23" s="8" t="s">
        <v>183</v>
      </c>
      <c r="B23" s="19">
        <v>1728.31</v>
      </c>
      <c r="C23" s="140">
        <v>5175.6000000000013</v>
      </c>
      <c r="D23" s="247">
        <f t="shared" si="3"/>
        <v>7.467941358484261E-3</v>
      </c>
      <c r="E23" s="215">
        <f t="shared" si="4"/>
        <v>2.2832854163680551E-2</v>
      </c>
      <c r="F23" s="52">
        <f t="shared" si="5"/>
        <v>1.9946016628961247</v>
      </c>
      <c r="H23" s="19">
        <v>364.00300000000004</v>
      </c>
      <c r="I23" s="140">
        <v>1093.625</v>
      </c>
      <c r="J23" s="247">
        <f t="shared" si="6"/>
        <v>4.7321615393230649E-3</v>
      </c>
      <c r="K23" s="215">
        <f t="shared" si="7"/>
        <v>1.4072536192137504E-2</v>
      </c>
      <c r="L23" s="52">
        <f t="shared" si="0"/>
        <v>2.0044395238500776</v>
      </c>
      <c r="N23" s="27">
        <f t="shared" si="1"/>
        <v>2.106121008383913</v>
      </c>
      <c r="O23" s="152">
        <f t="shared" si="2"/>
        <v>2.1130400340057189</v>
      </c>
      <c r="P23" s="52">
        <f t="shared" si="8"/>
        <v>3.2851985210076199E-3</v>
      </c>
    </row>
    <row r="24" spans="1:16" ht="20.100000000000001" customHeight="1" x14ac:dyDescent="0.25">
      <c r="A24" s="8" t="s">
        <v>176</v>
      </c>
      <c r="B24" s="19">
        <v>2937.5499999999993</v>
      </c>
      <c r="C24" s="140">
        <v>2499.7600000000002</v>
      </c>
      <c r="D24" s="247">
        <f t="shared" si="3"/>
        <v>1.269300712118511E-2</v>
      </c>
      <c r="E24" s="215">
        <f t="shared" si="4"/>
        <v>1.1028026803501446E-2</v>
      </c>
      <c r="F24" s="52">
        <f t="shared" ref="F24:F25" si="9">(C24-B24)/B24</f>
        <v>-0.14903235689605254</v>
      </c>
      <c r="H24" s="19">
        <v>1118.4080000000001</v>
      </c>
      <c r="I24" s="140">
        <v>931.25800000000004</v>
      </c>
      <c r="J24" s="247">
        <f t="shared" si="6"/>
        <v>1.453968050502669E-2</v>
      </c>
      <c r="K24" s="215">
        <f t="shared" si="7"/>
        <v>1.1983231829207991E-2</v>
      </c>
      <c r="L24" s="52">
        <f t="shared" si="0"/>
        <v>-0.16733607055743527</v>
      </c>
      <c r="N24" s="27">
        <f t="shared" si="1"/>
        <v>3.8072815781859051</v>
      </c>
      <c r="O24" s="152">
        <f t="shared" si="2"/>
        <v>3.7253896374051907</v>
      </c>
      <c r="P24" s="52">
        <f t="shared" ref="P24:P27" si="10">(O24-N24)/N24</f>
        <v>-2.1509294518671843E-2</v>
      </c>
    </row>
    <row r="25" spans="1:16" ht="20.100000000000001" customHeight="1" x14ac:dyDescent="0.25">
      <c r="A25" s="8" t="s">
        <v>179</v>
      </c>
      <c r="B25" s="19">
        <v>2102.36</v>
      </c>
      <c r="C25" s="140">
        <v>1848.95</v>
      </c>
      <c r="D25" s="247">
        <f t="shared" si="3"/>
        <v>9.0841927631171333E-3</v>
      </c>
      <c r="E25" s="215">
        <f t="shared" si="4"/>
        <v>8.1568911248815872E-3</v>
      </c>
      <c r="F25" s="52">
        <f t="shared" si="9"/>
        <v>-0.12053596910139085</v>
      </c>
      <c r="H25" s="19">
        <v>976.72399999999993</v>
      </c>
      <c r="I25" s="140">
        <v>928.3889999999999</v>
      </c>
      <c r="J25" s="247">
        <f t="shared" si="6"/>
        <v>1.2697740807998232E-2</v>
      </c>
      <c r="K25" s="215">
        <f t="shared" si="7"/>
        <v>1.1946314141394302E-2</v>
      </c>
      <c r="L25" s="52">
        <f t="shared" si="0"/>
        <v>-4.9486856061691981E-2</v>
      </c>
      <c r="N25" s="27">
        <f t="shared" si="1"/>
        <v>4.645845621111512</v>
      </c>
      <c r="O25" s="152">
        <f t="shared" si="2"/>
        <v>5.0211687714648843</v>
      </c>
      <c r="P25" s="52">
        <f t="shared" si="10"/>
        <v>8.0786832142643761E-2</v>
      </c>
    </row>
    <row r="26" spans="1:16" ht="20.100000000000001" customHeight="1" x14ac:dyDescent="0.25">
      <c r="A26" s="8" t="s">
        <v>177</v>
      </c>
      <c r="B26" s="19">
        <v>289.73</v>
      </c>
      <c r="C26" s="140">
        <v>452.88</v>
      </c>
      <c r="D26" s="247">
        <f t="shared" si="3"/>
        <v>1.2519088877537277E-3</v>
      </c>
      <c r="E26" s="215">
        <f t="shared" si="4"/>
        <v>1.9979409138356219E-3</v>
      </c>
      <c r="F26" s="52">
        <f t="shared" si="5"/>
        <v>0.56311048217305759</v>
      </c>
      <c r="H26" s="19">
        <v>520.79600000000005</v>
      </c>
      <c r="I26" s="140">
        <v>895.92</v>
      </c>
      <c r="J26" s="247">
        <f t="shared" si="6"/>
        <v>6.7705233227014468E-3</v>
      </c>
      <c r="K26" s="215">
        <f t="shared" si="7"/>
        <v>1.1528509887081798E-2</v>
      </c>
      <c r="L26" s="52">
        <f t="shared" si="0"/>
        <v>0.72028971036643885</v>
      </c>
      <c r="N26" s="27">
        <f t="shared" si="1"/>
        <v>17.97521830669934</v>
      </c>
      <c r="O26" s="152">
        <f t="shared" si="2"/>
        <v>19.782723900370957</v>
      </c>
      <c r="P26" s="52">
        <f t="shared" si="10"/>
        <v>0.10055541817803473</v>
      </c>
    </row>
    <row r="27" spans="1:16" ht="20.100000000000001" customHeight="1" x14ac:dyDescent="0.25">
      <c r="A27" s="8" t="s">
        <v>182</v>
      </c>
      <c r="B27" s="19">
        <v>2786.64</v>
      </c>
      <c r="C27" s="140">
        <v>2459.94</v>
      </c>
      <c r="D27" s="247">
        <f t="shared" si="3"/>
        <v>1.2040932533634927E-2</v>
      </c>
      <c r="E27" s="215">
        <f t="shared" si="4"/>
        <v>1.0852355528132839E-2</v>
      </c>
      <c r="F27" s="52">
        <f t="shared" si="5"/>
        <v>-0.11723796399965544</v>
      </c>
      <c r="H27" s="19">
        <v>956.67000000000007</v>
      </c>
      <c r="I27" s="140">
        <v>845.3420000000001</v>
      </c>
      <c r="J27" s="247">
        <f t="shared" si="6"/>
        <v>1.2437032056945125E-2</v>
      </c>
      <c r="K27" s="215">
        <f t="shared" si="7"/>
        <v>1.0877682834366353E-2</v>
      </c>
      <c r="L27" s="52">
        <f t="shared" si="0"/>
        <v>-0.11637032623579706</v>
      </c>
      <c r="N27" s="27">
        <f t="shared" si="1"/>
        <v>3.4330591680303164</v>
      </c>
      <c r="O27" s="152">
        <f t="shared" si="2"/>
        <v>3.436433408944934</v>
      </c>
      <c r="P27" s="52">
        <f t="shared" si="10"/>
        <v>9.828671017498116E-4</v>
      </c>
    </row>
    <row r="28" spans="1:16" ht="20.100000000000001" customHeight="1" x14ac:dyDescent="0.25">
      <c r="A28" s="8" t="s">
        <v>184</v>
      </c>
      <c r="B28" s="19">
        <v>2098.16</v>
      </c>
      <c r="C28" s="140">
        <v>2757.5400000000004</v>
      </c>
      <c r="D28" s="247">
        <f t="shared" si="3"/>
        <v>9.0660447724756187E-3</v>
      </c>
      <c r="E28" s="215">
        <f t="shared" si="4"/>
        <v>1.2165257877447187E-2</v>
      </c>
      <c r="F28" s="52">
        <f t="shared" si="5"/>
        <v>0.31426583292027327</v>
      </c>
      <c r="H28" s="19">
        <v>640.18700000000001</v>
      </c>
      <c r="I28" s="140">
        <v>845.23300000000006</v>
      </c>
      <c r="J28" s="247">
        <f t="shared" si="6"/>
        <v>8.3226465149315101E-3</v>
      </c>
      <c r="K28" s="215">
        <f t="shared" si="7"/>
        <v>1.08762802453208E-2</v>
      </c>
      <c r="L28" s="52">
        <f t="shared" si="0"/>
        <v>0.32029079003478678</v>
      </c>
      <c r="N28" s="27">
        <f t="shared" si="1"/>
        <v>3.051182941243757</v>
      </c>
      <c r="O28" s="152">
        <f t="shared" si="2"/>
        <v>3.0651704055063567</v>
      </c>
      <c r="P28" s="52">
        <f t="shared" si="8"/>
        <v>4.5842758470909465E-3</v>
      </c>
    </row>
    <row r="29" spans="1:16" ht="20.100000000000001" customHeight="1" x14ac:dyDescent="0.25">
      <c r="A29" s="8" t="s">
        <v>200</v>
      </c>
      <c r="B29" s="19">
        <v>2698.45</v>
      </c>
      <c r="C29" s="140">
        <v>3149.1099999999992</v>
      </c>
      <c r="D29" s="247">
        <f t="shared" si="3"/>
        <v>1.1659867939664675E-2</v>
      </c>
      <c r="E29" s="215">
        <f t="shared" si="4"/>
        <v>1.38927214961334E-2</v>
      </c>
      <c r="F29" s="52">
        <f>(C29-B29)/B29</f>
        <v>0.16700698549167092</v>
      </c>
      <c r="H29" s="19">
        <v>678.053</v>
      </c>
      <c r="I29" s="140">
        <v>770.60399999999981</v>
      </c>
      <c r="J29" s="247">
        <f t="shared" si="6"/>
        <v>8.8149172622825119E-3</v>
      </c>
      <c r="K29" s="215">
        <f t="shared" si="7"/>
        <v>9.9159699895356515E-3</v>
      </c>
      <c r="L29" s="52">
        <f t="shared" si="0"/>
        <v>0.13649522972392986</v>
      </c>
      <c r="N29" s="27">
        <f t="shared" si="1"/>
        <v>2.5127499119865111</v>
      </c>
      <c r="O29" s="152">
        <f t="shared" si="2"/>
        <v>2.4470532944228687</v>
      </c>
      <c r="P29" s="52">
        <f>(O29-N29)/N29</f>
        <v>-2.6145306880820656E-2</v>
      </c>
    </row>
    <row r="30" spans="1:16" ht="20.100000000000001" customHeight="1" x14ac:dyDescent="0.25">
      <c r="A30" s="8" t="s">
        <v>195</v>
      </c>
      <c r="B30" s="19">
        <v>720.4</v>
      </c>
      <c r="C30" s="140">
        <v>798.86</v>
      </c>
      <c r="D30" s="247">
        <f t="shared" si="3"/>
        <v>3.1128124900348096E-3</v>
      </c>
      <c r="E30" s="215">
        <f t="shared" si="4"/>
        <v>3.5242781275983152E-3</v>
      </c>
      <c r="F30" s="52">
        <f t="shared" si="5"/>
        <v>0.10891171571349256</v>
      </c>
      <c r="H30" s="19">
        <v>472.17099999999999</v>
      </c>
      <c r="I30" s="140">
        <v>681.26099999999985</v>
      </c>
      <c r="J30" s="247">
        <f t="shared" si="6"/>
        <v>6.1383819534006874E-3</v>
      </c>
      <c r="K30" s="215">
        <f t="shared" si="7"/>
        <v>8.7663230803902495E-3</v>
      </c>
      <c r="L30" s="52">
        <f t="shared" si="0"/>
        <v>0.44282685721910042</v>
      </c>
      <c r="N30" s="27">
        <f t="shared" si="1"/>
        <v>6.5542892837312605</v>
      </c>
      <c r="O30" s="152">
        <f t="shared" si="2"/>
        <v>8.5279147785594454</v>
      </c>
      <c r="P30" s="52">
        <f t="shared" si="8"/>
        <v>0.30111968047047033</v>
      </c>
    </row>
    <row r="31" spans="1:16" ht="20.100000000000001" customHeight="1" x14ac:dyDescent="0.25">
      <c r="A31" s="8" t="s">
        <v>173</v>
      </c>
      <c r="B31" s="19">
        <v>1511.4800000000002</v>
      </c>
      <c r="C31" s="140">
        <v>1863.8999999999996</v>
      </c>
      <c r="D31" s="247">
        <f t="shared" si="3"/>
        <v>6.5310297368653732E-3</v>
      </c>
      <c r="E31" s="215">
        <f t="shared" si="4"/>
        <v>8.222845056743984E-3</v>
      </c>
      <c r="F31" s="52">
        <f t="shared" si="5"/>
        <v>0.23316219863974338</v>
      </c>
      <c r="H31" s="19">
        <v>617.59500000000014</v>
      </c>
      <c r="I31" s="140">
        <v>624.505</v>
      </c>
      <c r="J31" s="247">
        <f t="shared" si="6"/>
        <v>8.0289429094766475E-3</v>
      </c>
      <c r="K31" s="215">
        <f t="shared" si="7"/>
        <v>8.0359988247075843E-3</v>
      </c>
      <c r="L31" s="52">
        <f t="shared" si="0"/>
        <v>1.1188562083565853E-2</v>
      </c>
      <c r="N31" s="27">
        <f t="shared" si="1"/>
        <v>4.0860282636885703</v>
      </c>
      <c r="O31" s="152">
        <f t="shared" si="2"/>
        <v>3.3505284618273516</v>
      </c>
      <c r="P31" s="52">
        <f t="shared" si="8"/>
        <v>-0.18000360114916647</v>
      </c>
    </row>
    <row r="32" spans="1:16" ht="20.100000000000001" customHeight="1" thickBot="1" x14ac:dyDescent="0.3">
      <c r="A32" s="8" t="s">
        <v>17</v>
      </c>
      <c r="B32" s="19">
        <f>B33-SUM(B7:B31)</f>
        <v>13193.469999999914</v>
      </c>
      <c r="C32" s="140">
        <f>C33-SUM(C7:C31)</f>
        <v>12941.459999999963</v>
      </c>
      <c r="D32" s="247">
        <f t="shared" si="3"/>
        <v>5.7008326211686972E-2</v>
      </c>
      <c r="E32" s="215">
        <f t="shared" si="4"/>
        <v>5.7092988029427388E-2</v>
      </c>
      <c r="F32" s="52">
        <f t="shared" si="5"/>
        <v>-1.91011159308319E-2</v>
      </c>
      <c r="H32" s="19">
        <f>H33-SUM(H7:H31)</f>
        <v>4403.5649999999441</v>
      </c>
      <c r="I32" s="140">
        <f>I33-SUM(I7:I31)</f>
        <v>4483.582000000024</v>
      </c>
      <c r="J32" s="247">
        <f t="shared" si="6"/>
        <v>5.7247827432490676E-2</v>
      </c>
      <c r="K32" s="215">
        <f t="shared" si="7"/>
        <v>5.769378897283492E-2</v>
      </c>
      <c r="L32" s="52">
        <f t="shared" si="0"/>
        <v>1.8170959211475445E-2</v>
      </c>
      <c r="N32" s="27">
        <f t="shared" si="1"/>
        <v>3.3376852336799741</v>
      </c>
      <c r="O32" s="152">
        <f t="shared" si="2"/>
        <v>3.464510186640485</v>
      </c>
      <c r="P32" s="52">
        <f t="shared" si="8"/>
        <v>3.7997876995932232E-2</v>
      </c>
    </row>
    <row r="33" spans="1:16" ht="26.25" customHeight="1" thickBot="1" x14ac:dyDescent="0.3">
      <c r="A33" s="12" t="s">
        <v>18</v>
      </c>
      <c r="B33" s="17">
        <v>231430.57999999993</v>
      </c>
      <c r="C33" s="145">
        <v>226673.36999999997</v>
      </c>
      <c r="D33" s="243">
        <f>SUM(D7:D32)</f>
        <v>0.99999999999999978</v>
      </c>
      <c r="E33" s="244">
        <f>SUM(E7:E32)</f>
        <v>1</v>
      </c>
      <c r="F33" s="57">
        <f t="shared" si="5"/>
        <v>-2.0555667276122128E-2</v>
      </c>
      <c r="G33" s="1"/>
      <c r="H33" s="17">
        <v>76921.084999999948</v>
      </c>
      <c r="I33" s="145">
        <v>77713.426000000021</v>
      </c>
      <c r="J33" s="243">
        <f>SUM(J7:J32)</f>
        <v>1</v>
      </c>
      <c r="K33" s="244">
        <f>SUM(K7:K32)</f>
        <v>1.0000000000000002</v>
      </c>
      <c r="L33" s="57">
        <f t="shared" si="0"/>
        <v>1.0300699736620638E-2</v>
      </c>
      <c r="N33" s="29">
        <f t="shared" si="1"/>
        <v>3.3237217397977386</v>
      </c>
      <c r="O33" s="146">
        <f t="shared" si="2"/>
        <v>3.428432109162185</v>
      </c>
      <c r="P33" s="57">
        <f t="shared" si="8"/>
        <v>3.150395176306741E-2</v>
      </c>
    </row>
    <row r="35" spans="1:16" ht="15.75" thickBot="1" x14ac:dyDescent="0.3"/>
    <row r="36" spans="1:16" x14ac:dyDescent="0.25">
      <c r="A36" s="355" t="s">
        <v>2</v>
      </c>
      <c r="B36" s="349" t="s">
        <v>1</v>
      </c>
      <c r="C36" s="342"/>
      <c r="D36" s="349" t="s">
        <v>104</v>
      </c>
      <c r="E36" s="342"/>
      <c r="F36" s="130" t="s">
        <v>0</v>
      </c>
      <c r="H36" s="358" t="s">
        <v>19</v>
      </c>
      <c r="I36" s="359"/>
      <c r="J36" s="349" t="s">
        <v>104</v>
      </c>
      <c r="K36" s="347"/>
      <c r="L36" s="130" t="s">
        <v>0</v>
      </c>
      <c r="N36" s="341" t="s">
        <v>22</v>
      </c>
      <c r="O36" s="342"/>
      <c r="P36" s="130" t="s">
        <v>0</v>
      </c>
    </row>
    <row r="37" spans="1:16" x14ac:dyDescent="0.25">
      <c r="A37" s="356"/>
      <c r="B37" s="350" t="str">
        <f>B5</f>
        <v>jan-abr</v>
      </c>
      <c r="C37" s="344"/>
      <c r="D37" s="350" t="str">
        <f>B5</f>
        <v>jan-abr</v>
      </c>
      <c r="E37" s="344"/>
      <c r="F37" s="131" t="str">
        <f>F5</f>
        <v>2023/2022</v>
      </c>
      <c r="H37" s="339" t="str">
        <f>B5</f>
        <v>jan-abr</v>
      </c>
      <c r="I37" s="344"/>
      <c r="J37" s="350" t="str">
        <f>B5</f>
        <v>jan-abr</v>
      </c>
      <c r="K37" s="340"/>
      <c r="L37" s="131" t="str">
        <f>L5</f>
        <v>2023/2022</v>
      </c>
      <c r="N37" s="339" t="str">
        <f>B5</f>
        <v>jan-abr</v>
      </c>
      <c r="O37" s="340"/>
      <c r="P37" s="131" t="str">
        <f>P5</f>
        <v>2023/2022</v>
      </c>
    </row>
    <row r="38" spans="1:16" ht="19.5" customHeight="1" thickBot="1" x14ac:dyDescent="0.3">
      <c r="A38" s="357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164</v>
      </c>
      <c r="B39" s="39">
        <v>29578.55</v>
      </c>
      <c r="C39" s="147">
        <v>23491.69000000001</v>
      </c>
      <c r="D39" s="247">
        <f t="shared" ref="D39:D61" si="11">B39/$B$62</f>
        <v>0.29040467882741056</v>
      </c>
      <c r="E39" s="246">
        <f t="shared" ref="E39:E61" si="12">C39/$C$62</f>
        <v>0.23859171342941121</v>
      </c>
      <c r="F39" s="52">
        <f>(C39-B39)/B39</f>
        <v>-0.20578628769834864</v>
      </c>
      <c r="H39" s="39">
        <v>7258.5789999999997</v>
      </c>
      <c r="I39" s="147">
        <v>6163.4089999999997</v>
      </c>
      <c r="J39" s="247">
        <f t="shared" ref="J39:J61" si="13">H39/$H$62</f>
        <v>0.26139494540385644</v>
      </c>
      <c r="K39" s="246">
        <f t="shared" ref="K39:K61" si="14">I39/$I$62</f>
        <v>0.22661170695531915</v>
      </c>
      <c r="L39" s="52">
        <f t="shared" ref="L39:L62" si="15">(I39-H39)/H39</f>
        <v>-0.15087939388687513</v>
      </c>
      <c r="N39" s="27">
        <f t="shared" ref="N39:N62" si="16">(H39/B39)*10</f>
        <v>2.4540009567744194</v>
      </c>
      <c r="O39" s="151">
        <f t="shared" ref="O39:O62" si="17">(I39/C39)*10</f>
        <v>2.6236550031096089</v>
      </c>
      <c r="P39" s="61">
        <f t="shared" si="8"/>
        <v>6.9133651259119966E-2</v>
      </c>
    </row>
    <row r="40" spans="1:16" ht="20.100000000000001" customHeight="1" x14ac:dyDescent="0.25">
      <c r="A40" s="38" t="s">
        <v>160</v>
      </c>
      <c r="B40" s="19">
        <v>22635.57</v>
      </c>
      <c r="C40" s="140">
        <v>15876.229999999996</v>
      </c>
      <c r="D40" s="247">
        <f t="shared" si="11"/>
        <v>0.22223792024711725</v>
      </c>
      <c r="E40" s="215">
        <f t="shared" si="12"/>
        <v>0.16124582431061446</v>
      </c>
      <c r="F40" s="52">
        <f t="shared" ref="F40:F62" si="18">(C40-B40)/B40</f>
        <v>-0.29861585106979871</v>
      </c>
      <c r="H40" s="19">
        <v>4936.9880000000003</v>
      </c>
      <c r="I40" s="140">
        <v>4042.8909999999992</v>
      </c>
      <c r="J40" s="247">
        <f t="shared" si="13"/>
        <v>0.17779013064671398</v>
      </c>
      <c r="K40" s="215">
        <f t="shared" si="14"/>
        <v>0.14864605456887528</v>
      </c>
      <c r="L40" s="52">
        <f t="shared" si="15"/>
        <v>-0.18110171626911004</v>
      </c>
      <c r="N40" s="27">
        <f t="shared" si="16"/>
        <v>2.181075183880945</v>
      </c>
      <c r="O40" s="152">
        <f t="shared" si="17"/>
        <v>2.546505688063224</v>
      </c>
      <c r="P40" s="52">
        <f t="shared" si="8"/>
        <v>0.16754603733193738</v>
      </c>
    </row>
    <row r="41" spans="1:16" ht="20.100000000000001" customHeight="1" x14ac:dyDescent="0.25">
      <c r="A41" s="38" t="s">
        <v>170</v>
      </c>
      <c r="B41" s="19">
        <v>11981.810000000001</v>
      </c>
      <c r="C41" s="140">
        <v>14013.49</v>
      </c>
      <c r="D41" s="247">
        <f t="shared" si="11"/>
        <v>0.11763841313455381</v>
      </c>
      <c r="E41" s="215">
        <f t="shared" si="12"/>
        <v>0.14232703522930526</v>
      </c>
      <c r="F41" s="52">
        <f t="shared" si="18"/>
        <v>0.16956369697065787</v>
      </c>
      <c r="H41" s="19">
        <v>3075.5209999999997</v>
      </c>
      <c r="I41" s="140">
        <v>3237.8459999999995</v>
      </c>
      <c r="J41" s="247">
        <f t="shared" si="13"/>
        <v>0.11075523788931883</v>
      </c>
      <c r="K41" s="215">
        <f t="shared" si="14"/>
        <v>0.11904674976436777</v>
      </c>
      <c r="L41" s="52">
        <f t="shared" si="15"/>
        <v>5.2779675378578077E-2</v>
      </c>
      <c r="N41" s="27">
        <f t="shared" si="16"/>
        <v>2.5668250456316692</v>
      </c>
      <c r="O41" s="152">
        <f t="shared" si="17"/>
        <v>2.3105207910377783</v>
      </c>
      <c r="P41" s="52">
        <f t="shared" si="8"/>
        <v>-9.9852638975172964E-2</v>
      </c>
    </row>
    <row r="42" spans="1:16" ht="20.100000000000001" customHeight="1" x14ac:dyDescent="0.25">
      <c r="A42" s="38" t="s">
        <v>172</v>
      </c>
      <c r="B42" s="19">
        <v>6826.62</v>
      </c>
      <c r="C42" s="140">
        <v>10295.419999999998</v>
      </c>
      <c r="D42" s="247">
        <f t="shared" si="11"/>
        <v>6.7024326364097553E-2</v>
      </c>
      <c r="E42" s="215">
        <f t="shared" si="12"/>
        <v>0.10456471621562465</v>
      </c>
      <c r="F42" s="52">
        <f t="shared" si="18"/>
        <v>0.50812847353448687</v>
      </c>
      <c r="H42" s="19">
        <v>2154.7569999999996</v>
      </c>
      <c r="I42" s="140">
        <v>2581.5480000000002</v>
      </c>
      <c r="J42" s="247">
        <f t="shared" si="13"/>
        <v>7.7596811769022209E-2</v>
      </c>
      <c r="K42" s="215">
        <f t="shared" si="14"/>
        <v>9.4916465687591128E-2</v>
      </c>
      <c r="L42" s="52">
        <f t="shared" si="15"/>
        <v>0.19806920223486951</v>
      </c>
      <c r="N42" s="27">
        <f t="shared" si="16"/>
        <v>3.156403901198543</v>
      </c>
      <c r="O42" s="152">
        <f t="shared" si="17"/>
        <v>2.5074722546530404</v>
      </c>
      <c r="P42" s="52">
        <f t="shared" si="8"/>
        <v>-0.20559208100683554</v>
      </c>
    </row>
    <row r="43" spans="1:16" ht="20.100000000000001" customHeight="1" x14ac:dyDescent="0.25">
      <c r="A43" s="38" t="s">
        <v>171</v>
      </c>
      <c r="B43" s="19">
        <v>3863.0000000000005</v>
      </c>
      <c r="C43" s="140">
        <v>4512.1099999999997</v>
      </c>
      <c r="D43" s="247">
        <f t="shared" si="11"/>
        <v>3.7927257228981381E-2</v>
      </c>
      <c r="E43" s="215">
        <f t="shared" si="12"/>
        <v>4.5826930973547675E-2</v>
      </c>
      <c r="F43" s="52">
        <f t="shared" si="18"/>
        <v>0.16803261713693998</v>
      </c>
      <c r="H43" s="19">
        <v>1378.1629999999998</v>
      </c>
      <c r="I43" s="140">
        <v>1586.0190000000002</v>
      </c>
      <c r="J43" s="247">
        <f t="shared" si="13"/>
        <v>4.9630215796041481E-2</v>
      </c>
      <c r="K43" s="215">
        <f t="shared" si="14"/>
        <v>5.8313584714817464E-2</v>
      </c>
      <c r="L43" s="52">
        <f t="shared" si="15"/>
        <v>0.15082105672551105</v>
      </c>
      <c r="N43" s="27">
        <f t="shared" si="16"/>
        <v>3.5675977219777364</v>
      </c>
      <c r="O43" s="152">
        <f t="shared" si="17"/>
        <v>3.515027337542747</v>
      </c>
      <c r="P43" s="52">
        <f t="shared" si="8"/>
        <v>-1.4735513511272913E-2</v>
      </c>
    </row>
    <row r="44" spans="1:16" ht="20.100000000000001" customHeight="1" x14ac:dyDescent="0.25">
      <c r="A44" s="38" t="s">
        <v>169</v>
      </c>
      <c r="B44" s="19">
        <v>4132.91</v>
      </c>
      <c r="C44" s="140">
        <v>4194.0800000000008</v>
      </c>
      <c r="D44" s="247">
        <f t="shared" si="11"/>
        <v>4.0577256193173546E-2</v>
      </c>
      <c r="E44" s="215">
        <f t="shared" si="12"/>
        <v>4.2596881427433481E-2</v>
      </c>
      <c r="F44" s="52">
        <f t="shared" si="18"/>
        <v>1.4800709427498055E-2</v>
      </c>
      <c r="H44" s="19">
        <v>1633.5590000000002</v>
      </c>
      <c r="I44" s="140">
        <v>1532.278</v>
      </c>
      <c r="J44" s="247">
        <f t="shared" si="13"/>
        <v>5.882750130831095E-2</v>
      </c>
      <c r="K44" s="215">
        <f t="shared" si="14"/>
        <v>5.6337674996107277E-2</v>
      </c>
      <c r="L44" s="52">
        <f t="shared" si="15"/>
        <v>-6.2000209358829501E-2</v>
      </c>
      <c r="N44" s="27">
        <f t="shared" si="16"/>
        <v>3.9525636899908303</v>
      </c>
      <c r="O44" s="152">
        <f t="shared" si="17"/>
        <v>3.6534305497272341</v>
      </c>
      <c r="P44" s="52">
        <f t="shared" si="8"/>
        <v>-7.5680789412982272E-2</v>
      </c>
    </row>
    <row r="45" spans="1:16" ht="20.100000000000001" customHeight="1" x14ac:dyDescent="0.25">
      <c r="A45" s="38" t="s">
        <v>174</v>
      </c>
      <c r="B45" s="19">
        <v>3573.2399999999993</v>
      </c>
      <c r="C45" s="140">
        <v>3814.7200000000003</v>
      </c>
      <c r="D45" s="247">
        <f t="shared" si="11"/>
        <v>3.5082369303879209E-2</v>
      </c>
      <c r="E45" s="215">
        <f t="shared" si="12"/>
        <v>3.8743938007586652E-2</v>
      </c>
      <c r="F45" s="52">
        <f t="shared" si="18"/>
        <v>6.7580123361431349E-2</v>
      </c>
      <c r="H45" s="19">
        <v>1508.89</v>
      </c>
      <c r="I45" s="140">
        <v>1528.9499999999998</v>
      </c>
      <c r="J45" s="247">
        <f t="shared" si="13"/>
        <v>5.4337938482232541E-2</v>
      </c>
      <c r="K45" s="215">
        <f t="shared" si="14"/>
        <v>5.6215313530115427E-2</v>
      </c>
      <c r="L45" s="52">
        <f t="shared" si="15"/>
        <v>1.3294541020219973E-2</v>
      </c>
      <c r="N45" s="27">
        <f t="shared" si="16"/>
        <v>4.2227502210878658</v>
      </c>
      <c r="O45" s="152">
        <f t="shared" si="17"/>
        <v>4.0080268014428313</v>
      </c>
      <c r="P45" s="52">
        <f t="shared" si="8"/>
        <v>-5.0849187946929386E-2</v>
      </c>
    </row>
    <row r="46" spans="1:16" ht="20.100000000000001" customHeight="1" x14ac:dyDescent="0.25">
      <c r="A46" s="38" t="s">
        <v>175</v>
      </c>
      <c r="B46" s="19">
        <v>4562.8499999999985</v>
      </c>
      <c r="C46" s="140">
        <v>4923.9799999999987</v>
      </c>
      <c r="D46" s="247">
        <f t="shared" si="11"/>
        <v>4.479844308756345E-2</v>
      </c>
      <c r="E46" s="215">
        <f t="shared" si="12"/>
        <v>5.0010059944267583E-2</v>
      </c>
      <c r="F46" s="52">
        <f t="shared" si="18"/>
        <v>7.9145709370240139E-2</v>
      </c>
      <c r="H46" s="19">
        <v>1329.162</v>
      </c>
      <c r="I46" s="140">
        <v>1379.8779999999999</v>
      </c>
      <c r="J46" s="247">
        <f t="shared" si="13"/>
        <v>4.7865598545236011E-2</v>
      </c>
      <c r="K46" s="215">
        <f t="shared" si="14"/>
        <v>5.073434344047132E-2</v>
      </c>
      <c r="L46" s="52">
        <f t="shared" si="15"/>
        <v>3.8156372210460344E-2</v>
      </c>
      <c r="N46" s="27">
        <f t="shared" si="16"/>
        <v>2.913008317170191</v>
      </c>
      <c r="O46" s="152">
        <f t="shared" si="17"/>
        <v>2.8023631290135222</v>
      </c>
      <c r="P46" s="52">
        <f t="shared" si="8"/>
        <v>-3.7983134996385393E-2</v>
      </c>
    </row>
    <row r="47" spans="1:16" ht="20.100000000000001" customHeight="1" x14ac:dyDescent="0.25">
      <c r="A47" s="38" t="s">
        <v>165</v>
      </c>
      <c r="B47" s="19">
        <v>4050.6199999999994</v>
      </c>
      <c r="C47" s="140">
        <v>3845.63</v>
      </c>
      <c r="D47" s="247">
        <f t="shared" si="11"/>
        <v>3.9769326087718486E-2</v>
      </c>
      <c r="E47" s="215">
        <f t="shared" si="12"/>
        <v>3.9057873269890173E-2</v>
      </c>
      <c r="F47" s="52">
        <f t="shared" si="18"/>
        <v>-5.060706756002769E-2</v>
      </c>
      <c r="H47" s="19">
        <v>1384.3520000000003</v>
      </c>
      <c r="I47" s="140">
        <v>1317.9569999999999</v>
      </c>
      <c r="J47" s="247">
        <f t="shared" si="13"/>
        <v>4.9853093210078664E-2</v>
      </c>
      <c r="K47" s="215">
        <f t="shared" si="14"/>
        <v>4.8457677474221091E-2</v>
      </c>
      <c r="L47" s="52">
        <f t="shared" si="15"/>
        <v>-4.7961067705323809E-2</v>
      </c>
      <c r="N47" s="27">
        <f t="shared" si="16"/>
        <v>3.4176298936952874</v>
      </c>
      <c r="O47" s="152">
        <f t="shared" si="17"/>
        <v>3.4271549785080726</v>
      </c>
      <c r="P47" s="52">
        <f t="shared" si="8"/>
        <v>2.787043977569589E-3</v>
      </c>
    </row>
    <row r="48" spans="1:16" ht="20.100000000000001" customHeight="1" x14ac:dyDescent="0.25">
      <c r="A48" s="38" t="s">
        <v>183</v>
      </c>
      <c r="B48" s="19">
        <v>1728.31</v>
      </c>
      <c r="C48" s="140">
        <v>5175.6000000000013</v>
      </c>
      <c r="D48" s="247">
        <f t="shared" si="11"/>
        <v>1.6968692192964225E-2</v>
      </c>
      <c r="E48" s="215">
        <f t="shared" si="12"/>
        <v>5.2565620950440796E-2</v>
      </c>
      <c r="F48" s="52">
        <f t="shared" si="18"/>
        <v>1.9946016628961247</v>
      </c>
      <c r="H48" s="19">
        <v>364.00300000000004</v>
      </c>
      <c r="I48" s="140">
        <v>1093.625</v>
      </c>
      <c r="J48" s="247">
        <f t="shared" si="13"/>
        <v>1.3108425810594605E-2</v>
      </c>
      <c r="K48" s="215">
        <f t="shared" si="14"/>
        <v>4.0209602838138916E-2</v>
      </c>
      <c r="L48" s="52">
        <f t="shared" si="15"/>
        <v>2.0044395238500776</v>
      </c>
      <c r="N48" s="27">
        <f t="shared" si="16"/>
        <v>2.106121008383913</v>
      </c>
      <c r="O48" s="152">
        <f t="shared" si="17"/>
        <v>2.1130400340057189</v>
      </c>
      <c r="P48" s="52">
        <f t="shared" si="8"/>
        <v>3.2851985210076199E-3</v>
      </c>
    </row>
    <row r="49" spans="1:16" ht="20.100000000000001" customHeight="1" x14ac:dyDescent="0.25">
      <c r="A49" s="38" t="s">
        <v>184</v>
      </c>
      <c r="B49" s="19">
        <v>2098.16</v>
      </c>
      <c r="C49" s="140">
        <v>2757.5400000000004</v>
      </c>
      <c r="D49" s="247">
        <f t="shared" si="11"/>
        <v>2.0599910439440733E-2</v>
      </c>
      <c r="E49" s="215">
        <f t="shared" si="12"/>
        <v>2.8006762963845445E-2</v>
      </c>
      <c r="F49" s="52">
        <f t="shared" si="18"/>
        <v>0.31426583292027327</v>
      </c>
      <c r="H49" s="19">
        <v>640.18700000000001</v>
      </c>
      <c r="I49" s="140">
        <v>845.23300000000006</v>
      </c>
      <c r="J49" s="247">
        <f t="shared" si="13"/>
        <v>2.3054325910520319E-2</v>
      </c>
      <c r="K49" s="215">
        <f t="shared" si="14"/>
        <v>3.1076907747800819E-2</v>
      </c>
      <c r="L49" s="52">
        <f t="shared" si="15"/>
        <v>0.32029079003478678</v>
      </c>
      <c r="N49" s="27">
        <f t="shared" si="16"/>
        <v>3.051182941243757</v>
      </c>
      <c r="O49" s="152">
        <f t="shared" si="17"/>
        <v>3.0651704055063567</v>
      </c>
      <c r="P49" s="52">
        <f t="shared" si="8"/>
        <v>4.5842758470909465E-3</v>
      </c>
    </row>
    <row r="50" spans="1:16" ht="20.100000000000001" customHeight="1" x14ac:dyDescent="0.25">
      <c r="A50" s="38" t="s">
        <v>173</v>
      </c>
      <c r="B50" s="19">
        <v>1511.4800000000002</v>
      </c>
      <c r="C50" s="140">
        <v>1863.8999999999996</v>
      </c>
      <c r="D50" s="247">
        <f t="shared" si="11"/>
        <v>1.4839837110137401E-2</v>
      </c>
      <c r="E50" s="215">
        <f t="shared" si="12"/>
        <v>1.8930570540522173E-2</v>
      </c>
      <c r="F50" s="52">
        <f t="shared" si="18"/>
        <v>0.23316219863974338</v>
      </c>
      <c r="H50" s="19">
        <v>617.59500000000014</v>
      </c>
      <c r="I50" s="140">
        <v>624.505</v>
      </c>
      <c r="J50" s="247">
        <f t="shared" si="13"/>
        <v>2.2240745923781332E-2</v>
      </c>
      <c r="K50" s="215">
        <f t="shared" si="14"/>
        <v>2.2961342343519892E-2</v>
      </c>
      <c r="L50" s="52">
        <f t="shared" si="15"/>
        <v>1.1188562083565853E-2</v>
      </c>
      <c r="N50" s="27">
        <f t="shared" si="16"/>
        <v>4.0860282636885703</v>
      </c>
      <c r="O50" s="152">
        <f t="shared" si="17"/>
        <v>3.3505284618273516</v>
      </c>
      <c r="P50" s="52">
        <f t="shared" si="8"/>
        <v>-0.18000360114916647</v>
      </c>
    </row>
    <row r="51" spans="1:16" ht="20.100000000000001" customHeight="1" x14ac:dyDescent="0.25">
      <c r="A51" s="38" t="s">
        <v>186</v>
      </c>
      <c r="B51" s="19">
        <v>1999.9400000000003</v>
      </c>
      <c r="C51" s="140">
        <v>829.6400000000001</v>
      </c>
      <c r="D51" s="247">
        <f t="shared" si="11"/>
        <v>1.9635578261074042E-2</v>
      </c>
      <c r="E51" s="215">
        <f t="shared" si="12"/>
        <v>8.4261808805401687E-3</v>
      </c>
      <c r="F51" s="52">
        <f t="shared" si="18"/>
        <v>-0.58516755502665085</v>
      </c>
      <c r="H51" s="19">
        <v>363.99099999999999</v>
      </c>
      <c r="I51" s="140">
        <v>252.38800000000001</v>
      </c>
      <c r="J51" s="247">
        <f t="shared" si="13"/>
        <v>1.3107993668250372E-2</v>
      </c>
      <c r="K51" s="215">
        <f t="shared" si="14"/>
        <v>9.279617090970126E-3</v>
      </c>
      <c r="L51" s="52">
        <f t="shared" si="15"/>
        <v>-0.30660922934907725</v>
      </c>
      <c r="N51" s="27">
        <f t="shared" si="16"/>
        <v>1.8200096002880084</v>
      </c>
      <c r="O51" s="152">
        <f t="shared" si="17"/>
        <v>3.0421387589797981</v>
      </c>
      <c r="P51" s="52">
        <f t="shared" si="8"/>
        <v>0.67149599567957952</v>
      </c>
    </row>
    <row r="52" spans="1:16" ht="20.100000000000001" customHeight="1" x14ac:dyDescent="0.25">
      <c r="A52" s="38" t="s">
        <v>185</v>
      </c>
      <c r="B52" s="19">
        <v>433.52</v>
      </c>
      <c r="C52" s="140">
        <v>828.15</v>
      </c>
      <c r="D52" s="247">
        <f t="shared" si="11"/>
        <v>4.256335633939427E-3</v>
      </c>
      <c r="E52" s="215">
        <f t="shared" si="12"/>
        <v>8.4110477993097482E-3</v>
      </c>
      <c r="F52" s="52">
        <f t="shared" si="18"/>
        <v>0.91029248938918628</v>
      </c>
      <c r="H52" s="19">
        <v>174.75100000000003</v>
      </c>
      <c r="I52" s="140">
        <v>237.50900000000001</v>
      </c>
      <c r="J52" s="247">
        <f t="shared" si="13"/>
        <v>6.2931088997266998E-3</v>
      </c>
      <c r="K52" s="215">
        <f t="shared" si="14"/>
        <v>8.7325569189471118E-3</v>
      </c>
      <c r="L52" s="52">
        <f t="shared" si="15"/>
        <v>0.35912813088337103</v>
      </c>
      <c r="N52" s="27">
        <f t="shared" si="16"/>
        <v>4.0309789629082866</v>
      </c>
      <c r="O52" s="152">
        <f t="shared" si="17"/>
        <v>2.8679466280263237</v>
      </c>
      <c r="P52" s="52">
        <f t="shared" si="8"/>
        <v>-0.28852354368102523</v>
      </c>
    </row>
    <row r="53" spans="1:16" ht="20.100000000000001" customHeight="1" x14ac:dyDescent="0.25">
      <c r="A53" s="38" t="s">
        <v>181</v>
      </c>
      <c r="B53" s="19">
        <v>1305.5199999999998</v>
      </c>
      <c r="C53" s="140">
        <v>625.21999999999991</v>
      </c>
      <c r="D53" s="247">
        <f t="shared" si="11"/>
        <v>1.2817704596836592E-2</v>
      </c>
      <c r="E53" s="215">
        <f t="shared" si="12"/>
        <v>6.350003387169522E-3</v>
      </c>
      <c r="F53" s="52">
        <f t="shared" si="18"/>
        <v>-0.5210950425883939</v>
      </c>
      <c r="H53" s="19">
        <v>387.976</v>
      </c>
      <c r="I53" s="140">
        <v>203.10599999999999</v>
      </c>
      <c r="J53" s="247">
        <f t="shared" si="13"/>
        <v>1.3971738178782184E-2</v>
      </c>
      <c r="K53" s="215">
        <f t="shared" si="14"/>
        <v>7.4676526177099483E-3</v>
      </c>
      <c r="L53" s="52">
        <f t="shared" si="15"/>
        <v>-0.47649854630183314</v>
      </c>
      <c r="N53" s="27">
        <f t="shared" si="16"/>
        <v>2.9718119982842088</v>
      </c>
      <c r="O53" s="152">
        <f t="shared" si="17"/>
        <v>3.2485525095166508</v>
      </c>
      <c r="P53" s="52">
        <f t="shared" si="8"/>
        <v>9.3121809654251181E-2</v>
      </c>
    </row>
    <row r="54" spans="1:16" ht="20.100000000000001" customHeight="1" x14ac:dyDescent="0.25">
      <c r="A54" s="38" t="s">
        <v>189</v>
      </c>
      <c r="B54" s="19">
        <v>507.47</v>
      </c>
      <c r="C54" s="140">
        <v>616.8900000000001</v>
      </c>
      <c r="D54" s="247">
        <f t="shared" si="11"/>
        <v>4.9823829215612679E-3</v>
      </c>
      <c r="E54" s="215">
        <f t="shared" si="12"/>
        <v>6.2654003223041616E-3</v>
      </c>
      <c r="F54" s="52">
        <f>(C54-B54)/B54</f>
        <v>0.21561865726052784</v>
      </c>
      <c r="H54" s="19">
        <v>152.39599999999999</v>
      </c>
      <c r="I54" s="140">
        <v>163.07899999999998</v>
      </c>
      <c r="J54" s="247">
        <f t="shared" si="13"/>
        <v>5.4880637242862695E-3</v>
      </c>
      <c r="K54" s="215">
        <f t="shared" si="14"/>
        <v>5.9959692044721496E-3</v>
      </c>
      <c r="L54" s="52">
        <f t="shared" si="15"/>
        <v>7.0100265098821446E-2</v>
      </c>
      <c r="N54" s="27">
        <f t="shared" si="16"/>
        <v>3.0030543677458761</v>
      </c>
      <c r="O54" s="152">
        <f t="shared" si="17"/>
        <v>2.6435669244111586</v>
      </c>
      <c r="P54" s="52">
        <f t="shared" si="8"/>
        <v>-0.11970727110230525</v>
      </c>
    </row>
    <row r="55" spans="1:16" ht="20.100000000000001" customHeight="1" x14ac:dyDescent="0.25">
      <c r="A55" s="38" t="s">
        <v>191</v>
      </c>
      <c r="B55" s="19">
        <v>259.43</v>
      </c>
      <c r="C55" s="140">
        <v>170.10000000000002</v>
      </c>
      <c r="D55" s="247">
        <f t="shared" si="11"/>
        <v>2.5471054472986378E-3</v>
      </c>
      <c r="E55" s="215">
        <f t="shared" si="12"/>
        <v>1.7276088035532069E-3</v>
      </c>
      <c r="F55" s="52">
        <f>(C55-B55)/B55</f>
        <v>-0.34433180434028438</v>
      </c>
      <c r="H55" s="19">
        <v>73.341000000000008</v>
      </c>
      <c r="I55" s="140">
        <v>117.22499999999999</v>
      </c>
      <c r="J55" s="247">
        <f t="shared" si="13"/>
        <v>2.6411459723541257E-3</v>
      </c>
      <c r="K55" s="215">
        <f t="shared" si="14"/>
        <v>4.3100429239463561E-3</v>
      </c>
      <c r="L55" s="52">
        <f t="shared" si="15"/>
        <v>0.59835562645723372</v>
      </c>
      <c r="N55" s="27">
        <f t="shared" ref="N55:N56" si="19">(H55/B55)*10</f>
        <v>2.8270053579000121</v>
      </c>
      <c r="O55" s="152">
        <f t="shared" ref="O55:O56" si="20">(I55/C55)*10</f>
        <v>6.8915343915343907</v>
      </c>
      <c r="P55" s="52">
        <f t="shared" ref="P55:P56" si="21">(O55-N55)/N55</f>
        <v>1.4377507358718409</v>
      </c>
    </row>
    <row r="56" spans="1:16" ht="20.100000000000001" customHeight="1" x14ac:dyDescent="0.25">
      <c r="A56" s="38" t="s">
        <v>190</v>
      </c>
      <c r="B56" s="19">
        <v>335.09</v>
      </c>
      <c r="C56" s="140">
        <v>233.78</v>
      </c>
      <c r="D56" s="247">
        <f t="shared" si="11"/>
        <v>3.2899416580013897E-3</v>
      </c>
      <c r="E56" s="215">
        <f t="shared" si="12"/>
        <v>2.374370288622391E-3</v>
      </c>
      <c r="F56" s="52">
        <f t="shared" si="18"/>
        <v>-0.30233668566653732</v>
      </c>
      <c r="H56" s="19">
        <v>152.208</v>
      </c>
      <c r="I56" s="140">
        <v>101.871</v>
      </c>
      <c r="J56" s="247">
        <f t="shared" si="13"/>
        <v>5.48129349422665E-3</v>
      </c>
      <c r="K56" s="215">
        <f t="shared" si="14"/>
        <v>3.7455182998962617E-3</v>
      </c>
      <c r="L56" s="52">
        <f t="shared" si="15"/>
        <v>-0.33071192052980136</v>
      </c>
      <c r="N56" s="27">
        <f t="shared" si="19"/>
        <v>4.5423020681011073</v>
      </c>
      <c r="O56" s="152">
        <f t="shared" si="20"/>
        <v>4.3575583882282487</v>
      </c>
      <c r="P56" s="52">
        <f t="shared" si="21"/>
        <v>-4.0671817308286146E-2</v>
      </c>
    </row>
    <row r="57" spans="1:16" ht="20.100000000000001" customHeight="1" x14ac:dyDescent="0.25">
      <c r="A57" s="38" t="s">
        <v>213</v>
      </c>
      <c r="B57" s="19">
        <v>50.060000000000016</v>
      </c>
      <c r="C57" s="140">
        <v>112.35999999999999</v>
      </c>
      <c r="D57" s="247">
        <f t="shared" si="11"/>
        <v>4.9149326867274352E-4</v>
      </c>
      <c r="E57" s="215">
        <f t="shared" si="12"/>
        <v>1.141176514798579E-3</v>
      </c>
      <c r="F57" s="52">
        <f t="shared" ref="F57:F58" si="22">(C57-B57)/B57</f>
        <v>1.2445065920894915</v>
      </c>
      <c r="H57" s="19">
        <v>15.256</v>
      </c>
      <c r="I57" s="140">
        <v>47.802000000000007</v>
      </c>
      <c r="J57" s="247">
        <f t="shared" si="13"/>
        <v>5.4939696696574278E-4</v>
      </c>
      <c r="K57" s="215">
        <f t="shared" si="14"/>
        <v>1.7575489174705375E-3</v>
      </c>
      <c r="L57" s="52">
        <f t="shared" si="15"/>
        <v>2.1333245936025174</v>
      </c>
      <c r="N57" s="27">
        <f t="shared" si="16"/>
        <v>3.047542948461845</v>
      </c>
      <c r="O57" s="152">
        <f t="shared" si="17"/>
        <v>4.2543609825560704</v>
      </c>
      <c r="P57" s="52">
        <f t="shared" ref="P57:P58" si="23">(O57-N57)/N57</f>
        <v>0.39599705549788239</v>
      </c>
    </row>
    <row r="58" spans="1:16" ht="20.100000000000001" customHeight="1" x14ac:dyDescent="0.25">
      <c r="A58" s="38" t="s">
        <v>187</v>
      </c>
      <c r="B58" s="19">
        <v>143.81</v>
      </c>
      <c r="C58" s="140">
        <v>110.35</v>
      </c>
      <c r="D58" s="247">
        <f t="shared" si="11"/>
        <v>1.4119386130209194E-3</v>
      </c>
      <c r="E58" s="215">
        <f t="shared" si="12"/>
        <v>1.1207620897830473E-3</v>
      </c>
      <c r="F58" s="52">
        <f t="shared" si="22"/>
        <v>-0.2326681037480009</v>
      </c>
      <c r="H58" s="19">
        <v>53.132999999999996</v>
      </c>
      <c r="I58" s="140">
        <v>44.795999999999999</v>
      </c>
      <c r="J58" s="247">
        <f t="shared" si="13"/>
        <v>1.9134182646690357E-3</v>
      </c>
      <c r="K58" s="215">
        <f t="shared" si="14"/>
        <v>1.6470265115896864E-3</v>
      </c>
      <c r="L58" s="52">
        <f t="shared" si="15"/>
        <v>-0.15690813618655067</v>
      </c>
      <c r="N58" s="27">
        <f t="shared" si="16"/>
        <v>3.6946665739517415</v>
      </c>
      <c r="O58" s="152">
        <f t="shared" si="17"/>
        <v>4.0594472134118718</v>
      </c>
      <c r="P58" s="52">
        <f t="shared" si="23"/>
        <v>9.8731680426027785E-2</v>
      </c>
    </row>
    <row r="59" spans="1:16" ht="20.100000000000001" customHeight="1" x14ac:dyDescent="0.25">
      <c r="A59" s="38" t="s">
        <v>214</v>
      </c>
      <c r="B59" s="19">
        <v>92.280000000000015</v>
      </c>
      <c r="C59" s="140">
        <v>75.12</v>
      </c>
      <c r="D59" s="247">
        <f t="shared" si="11"/>
        <v>9.0601276134879671E-4</v>
      </c>
      <c r="E59" s="215">
        <f t="shared" si="12"/>
        <v>7.6295104834166313E-4</v>
      </c>
      <c r="F59" s="52">
        <f t="shared" ref="F59:F60" si="24">(C59-B59)/B59</f>
        <v>-0.18595578673602089</v>
      </c>
      <c r="H59" s="19">
        <v>25.343999999999998</v>
      </c>
      <c r="I59" s="140">
        <v>34.307999999999993</v>
      </c>
      <c r="J59" s="247">
        <f t="shared" si="13"/>
        <v>9.1268463101597946E-4</v>
      </c>
      <c r="K59" s="215">
        <f t="shared" si="14"/>
        <v>1.2614114108317471E-3</v>
      </c>
      <c r="L59" s="52">
        <f t="shared" si="15"/>
        <v>0.35369318181818166</v>
      </c>
      <c r="N59" s="27">
        <f t="shared" si="16"/>
        <v>2.7464239271781525</v>
      </c>
      <c r="O59" s="152">
        <f t="shared" si="17"/>
        <v>4.5670926517571875</v>
      </c>
      <c r="P59" s="52">
        <f t="shared" ref="P59" si="25">(O59-N59)/N59</f>
        <v>0.66292341344757499</v>
      </c>
    </row>
    <row r="60" spans="1:16" ht="20.100000000000001" customHeight="1" x14ac:dyDescent="0.25">
      <c r="A60" s="38" t="s">
        <v>188</v>
      </c>
      <c r="B60" s="19">
        <v>65.45</v>
      </c>
      <c r="C60" s="140">
        <v>28.93</v>
      </c>
      <c r="D60" s="247">
        <f t="shared" si="11"/>
        <v>6.4259357640094E-4</v>
      </c>
      <c r="E60" s="215">
        <f t="shared" si="12"/>
        <v>2.9382553019867294E-4</v>
      </c>
      <c r="F60" s="52">
        <f t="shared" si="24"/>
        <v>-0.55798319327731094</v>
      </c>
      <c r="H60" s="19">
        <v>35.715000000000003</v>
      </c>
      <c r="I60" s="140">
        <v>23.602000000000004</v>
      </c>
      <c r="J60" s="247">
        <f t="shared" si="13"/>
        <v>1.2861636520176654E-3</v>
      </c>
      <c r="K60" s="215">
        <f t="shared" si="14"/>
        <v>8.6778104577506438E-4</v>
      </c>
      <c r="L60" s="52">
        <f t="shared" si="15"/>
        <v>-0.33915721685566286</v>
      </c>
      <c r="N60" s="27">
        <f t="shared" ref="N60" si="26">(H60/B60)*10</f>
        <v>5.4568372803666918</v>
      </c>
      <c r="O60" s="152">
        <f t="shared" ref="O60" si="27">(I60/C60)*10</f>
        <v>8.1583131697200155</v>
      </c>
      <c r="P60" s="52">
        <f t="shared" ref="P60" si="28">(O60-N60)/N60</f>
        <v>0.49506257023148553</v>
      </c>
    </row>
    <row r="61" spans="1:16" ht="20.100000000000001" customHeight="1" thickBot="1" x14ac:dyDescent="0.3">
      <c r="A61" s="8" t="s">
        <v>17</v>
      </c>
      <c r="B61" s="19">
        <f>B62-SUM(B39:B60)</f>
        <v>117.18000000002212</v>
      </c>
      <c r="C61" s="140">
        <f>C62-SUM(C39:C60)</f>
        <v>64.860000000015134</v>
      </c>
      <c r="D61" s="247">
        <f t="shared" si="11"/>
        <v>1.1504830448078893E-3</v>
      </c>
      <c r="E61" s="215">
        <f t="shared" si="12"/>
        <v>6.587460728894011E-4</v>
      </c>
      <c r="F61" s="52">
        <f t="shared" si="18"/>
        <v>-0.44649257552480892</v>
      </c>
      <c r="H61" s="19">
        <f>H62-SUM(H39:H60)</f>
        <v>52.760999999994965</v>
      </c>
      <c r="I61" s="140">
        <f>I62-SUM(I39:I60)</f>
        <v>38.279999999998836</v>
      </c>
      <c r="J61" s="247">
        <f t="shared" si="13"/>
        <v>1.900021851997692E-3</v>
      </c>
      <c r="K61" s="215">
        <f t="shared" si="14"/>
        <v>1.4074509970455236E-3</v>
      </c>
      <c r="L61" s="52">
        <f t="shared" si="15"/>
        <v>-0.27446409279576794</v>
      </c>
      <c r="N61" s="27">
        <f t="shared" si="16"/>
        <v>4.502560163849207</v>
      </c>
      <c r="O61" s="152">
        <f t="shared" si="17"/>
        <v>5.9019426456968702</v>
      </c>
      <c r="P61" s="52">
        <f t="shared" si="8"/>
        <v>0.31079706454190742</v>
      </c>
    </row>
    <row r="62" spans="1:16" ht="26.25" customHeight="1" thickBot="1" x14ac:dyDescent="0.3">
      <c r="A62" s="12" t="s">
        <v>18</v>
      </c>
      <c r="B62" s="17">
        <v>101852.87</v>
      </c>
      <c r="C62" s="145">
        <v>98459.790000000008</v>
      </c>
      <c r="D62" s="253">
        <f>SUM(D39:D61)</f>
        <v>1.0000000000000002</v>
      </c>
      <c r="E62" s="254">
        <f>SUM(E39:E61)</f>
        <v>1.0000000000000002</v>
      </c>
      <c r="F62" s="57">
        <f t="shared" si="18"/>
        <v>-3.3313543349342903E-2</v>
      </c>
      <c r="G62" s="1"/>
      <c r="H62" s="17">
        <v>27768.628000000001</v>
      </c>
      <c r="I62" s="145">
        <v>27198.104999999996</v>
      </c>
      <c r="J62" s="253">
        <f>SUM(J39:J61)</f>
        <v>0.99999999999999967</v>
      </c>
      <c r="K62" s="254">
        <f>SUM(K39:K61)</f>
        <v>1</v>
      </c>
      <c r="L62" s="57">
        <f t="shared" si="15"/>
        <v>-2.0545595554811159E-2</v>
      </c>
      <c r="M62" s="1"/>
      <c r="N62" s="29">
        <f t="shared" si="16"/>
        <v>2.7263471318972159</v>
      </c>
      <c r="O62" s="146">
        <f t="shared" si="17"/>
        <v>2.7623565924729263</v>
      </c>
      <c r="P62" s="57">
        <f t="shared" si="8"/>
        <v>1.3207951457983298E-2</v>
      </c>
    </row>
    <row r="64" spans="1:16" ht="15.75" thickBot="1" x14ac:dyDescent="0.3"/>
    <row r="65" spans="1:16" x14ac:dyDescent="0.25">
      <c r="A65" s="355" t="s">
        <v>15</v>
      </c>
      <c r="B65" s="349" t="s">
        <v>1</v>
      </c>
      <c r="C65" s="342"/>
      <c r="D65" s="349" t="s">
        <v>104</v>
      </c>
      <c r="E65" s="342"/>
      <c r="F65" s="130" t="s">
        <v>0</v>
      </c>
      <c r="H65" s="358" t="s">
        <v>19</v>
      </c>
      <c r="I65" s="359"/>
      <c r="J65" s="349" t="s">
        <v>104</v>
      </c>
      <c r="K65" s="347"/>
      <c r="L65" s="130" t="s">
        <v>0</v>
      </c>
      <c r="N65" s="341" t="s">
        <v>22</v>
      </c>
      <c r="O65" s="342"/>
      <c r="P65" s="130" t="s">
        <v>0</v>
      </c>
    </row>
    <row r="66" spans="1:16" x14ac:dyDescent="0.25">
      <c r="A66" s="356"/>
      <c r="B66" s="350" t="str">
        <f>B5</f>
        <v>jan-abr</v>
      </c>
      <c r="C66" s="344"/>
      <c r="D66" s="350" t="str">
        <f>B5</f>
        <v>jan-abr</v>
      </c>
      <c r="E66" s="344"/>
      <c r="F66" s="131" t="str">
        <f>F37</f>
        <v>2023/2022</v>
      </c>
      <c r="H66" s="339" t="str">
        <f>B5</f>
        <v>jan-abr</v>
      </c>
      <c r="I66" s="344"/>
      <c r="J66" s="350" t="str">
        <f>B5</f>
        <v>jan-abr</v>
      </c>
      <c r="K66" s="340"/>
      <c r="L66" s="131" t="str">
        <f>L37</f>
        <v>2023/2022</v>
      </c>
      <c r="N66" s="339" t="str">
        <f>B5</f>
        <v>jan-abr</v>
      </c>
      <c r="O66" s="340"/>
      <c r="P66" s="131" t="str">
        <f>P37</f>
        <v>2023/2022</v>
      </c>
    </row>
    <row r="67" spans="1:16" ht="19.5" customHeight="1" thickBot="1" x14ac:dyDescent="0.3">
      <c r="A67" s="357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/>
    </row>
    <row r="68" spans="1:16" ht="20.100000000000001" customHeight="1" x14ac:dyDescent="0.25">
      <c r="A68" s="38" t="s">
        <v>161</v>
      </c>
      <c r="B68" s="39">
        <v>33041.469999999994</v>
      </c>
      <c r="C68" s="147">
        <v>31433.200000000001</v>
      </c>
      <c r="D68" s="247">
        <f>B68/$B$96</f>
        <v>0.25499347071344286</v>
      </c>
      <c r="E68" s="246">
        <f>C68/$C$96</f>
        <v>0.24516279788771206</v>
      </c>
      <c r="F68" s="61">
        <f t="shared" ref="F68:F75" si="29">(C68-B68)/B68</f>
        <v>-4.8674287191217386E-2</v>
      </c>
      <c r="H68" s="19">
        <v>10758.813</v>
      </c>
      <c r="I68" s="147">
        <v>11460.19</v>
      </c>
      <c r="J68" s="245">
        <f>H68/$H$96</f>
        <v>0.21888657570057996</v>
      </c>
      <c r="K68" s="246">
        <f>I68/$I$96</f>
        <v>0.22686562755881523</v>
      </c>
      <c r="L68" s="61">
        <f t="shared" ref="L68:L96" si="30">(I68-H68)/H68</f>
        <v>6.519092766088605E-2</v>
      </c>
      <c r="N68" s="41">
        <f t="shared" ref="N68:N96" si="31">(H68/B68)*10</f>
        <v>3.2561544628613688</v>
      </c>
      <c r="O68" s="149">
        <f t="shared" ref="O68:O96" si="32">(I68/C68)*10</f>
        <v>3.6458871511650104</v>
      </c>
      <c r="P68" s="61">
        <f t="shared" si="8"/>
        <v>0.11969109351193409</v>
      </c>
    </row>
    <row r="69" spans="1:16" ht="20.100000000000001" customHeight="1" x14ac:dyDescent="0.25">
      <c r="A69" s="38" t="s">
        <v>162</v>
      </c>
      <c r="B69" s="19">
        <v>21042.710000000003</v>
      </c>
      <c r="C69" s="140">
        <v>20522.130000000005</v>
      </c>
      <c r="D69" s="247">
        <f t="shared" ref="D69:D95" si="33">B69/$B$96</f>
        <v>0.1623945198599358</v>
      </c>
      <c r="E69" s="215">
        <f t="shared" ref="E69:E95" si="34">C69/$C$96</f>
        <v>0.16006206206862023</v>
      </c>
      <c r="F69" s="52">
        <f t="shared" si="29"/>
        <v>-2.4739208970707575E-2</v>
      </c>
      <c r="H69" s="19">
        <v>8781.2519999999986</v>
      </c>
      <c r="I69" s="140">
        <v>9049.0340000000033</v>
      </c>
      <c r="J69" s="214">
        <f t="shared" ref="J69:J96" si="35">H69/$H$96</f>
        <v>0.17865336823345371</v>
      </c>
      <c r="K69" s="215">
        <f t="shared" ref="K69:K96" si="36">I69/$I$96</f>
        <v>0.1791344451715946</v>
      </c>
      <c r="L69" s="52">
        <f t="shared" si="30"/>
        <v>3.0494740385540096E-2</v>
      </c>
      <c r="N69" s="40">
        <f t="shared" si="31"/>
        <v>4.173061359492193</v>
      </c>
      <c r="O69" s="143">
        <f t="shared" si="32"/>
        <v>4.4094029226011147</v>
      </c>
      <c r="P69" s="52">
        <f t="shared" si="8"/>
        <v>5.6635055837683947E-2</v>
      </c>
    </row>
    <row r="70" spans="1:16" ht="20.100000000000001" customHeight="1" x14ac:dyDescent="0.25">
      <c r="A70" s="38" t="s">
        <v>166</v>
      </c>
      <c r="B70" s="19">
        <v>23060.409999999996</v>
      </c>
      <c r="C70" s="140">
        <v>19649.63</v>
      </c>
      <c r="D70" s="247">
        <f t="shared" si="33"/>
        <v>0.17796587082762919</v>
      </c>
      <c r="E70" s="215">
        <f t="shared" si="34"/>
        <v>0.15325701068482761</v>
      </c>
      <c r="F70" s="52">
        <f t="shared" si="29"/>
        <v>-0.14790630348723183</v>
      </c>
      <c r="H70" s="19">
        <v>9091.0969999999979</v>
      </c>
      <c r="I70" s="140">
        <v>7959.9779999999992</v>
      </c>
      <c r="J70" s="214">
        <f t="shared" si="35"/>
        <v>0.18495712228587066</v>
      </c>
      <c r="K70" s="215">
        <f t="shared" si="36"/>
        <v>0.15757552050396745</v>
      </c>
      <c r="L70" s="52">
        <f t="shared" si="30"/>
        <v>-0.12442051822788812</v>
      </c>
      <c r="N70" s="40">
        <f t="shared" si="31"/>
        <v>3.9422963425194952</v>
      </c>
      <c r="O70" s="143">
        <f t="shared" si="32"/>
        <v>4.0509556668497062</v>
      </c>
      <c r="P70" s="52">
        <f t="shared" si="8"/>
        <v>2.7562444547425249E-2</v>
      </c>
    </row>
    <row r="71" spans="1:16" ht="20.100000000000001" customHeight="1" x14ac:dyDescent="0.25">
      <c r="A71" s="38" t="s">
        <v>168</v>
      </c>
      <c r="B71" s="19">
        <v>12069.17</v>
      </c>
      <c r="C71" s="140">
        <v>11874.589999999998</v>
      </c>
      <c r="D71" s="247">
        <f t="shared" si="33"/>
        <v>9.3142331346957735E-2</v>
      </c>
      <c r="E71" s="215">
        <f t="shared" si="34"/>
        <v>9.2615696402830322E-2</v>
      </c>
      <c r="F71" s="52">
        <f t="shared" si="29"/>
        <v>-1.6122069703219173E-2</v>
      </c>
      <c r="H71" s="19">
        <v>5497.7819999999992</v>
      </c>
      <c r="I71" s="140">
        <v>5649.7940000000017</v>
      </c>
      <c r="J71" s="214">
        <f t="shared" si="35"/>
        <v>0.11185162117124683</v>
      </c>
      <c r="K71" s="215">
        <f t="shared" si="36"/>
        <v>0.11184317724121758</v>
      </c>
      <c r="L71" s="52">
        <f t="shared" si="30"/>
        <v>2.764969582278862E-2</v>
      </c>
      <c r="N71" s="40">
        <f t="shared" si="31"/>
        <v>4.555227907138601</v>
      </c>
      <c r="O71" s="143">
        <f t="shared" si="32"/>
        <v>4.7578855354163831</v>
      </c>
      <c r="P71" s="52">
        <f t="shared" si="8"/>
        <v>4.4489020617430083E-2</v>
      </c>
    </row>
    <row r="72" spans="1:16" ht="20.100000000000001" customHeight="1" x14ac:dyDescent="0.25">
      <c r="A72" s="38" t="s">
        <v>163</v>
      </c>
      <c r="B72" s="19">
        <v>15068.900000000003</v>
      </c>
      <c r="C72" s="140">
        <v>14072.58</v>
      </c>
      <c r="D72" s="247">
        <f t="shared" si="33"/>
        <v>0.11629237775540255</v>
      </c>
      <c r="E72" s="215">
        <f t="shared" si="34"/>
        <v>0.10975888825505067</v>
      </c>
      <c r="F72" s="52">
        <f t="shared" si="29"/>
        <v>-6.6117633005727233E-2</v>
      </c>
      <c r="H72" s="19">
        <v>5124.4809999999989</v>
      </c>
      <c r="I72" s="140">
        <v>5104.7230000000009</v>
      </c>
      <c r="J72" s="214">
        <f t="shared" si="35"/>
        <v>0.10425686349717979</v>
      </c>
      <c r="K72" s="215">
        <f t="shared" si="36"/>
        <v>0.10105296569331906</v>
      </c>
      <c r="L72" s="52">
        <f t="shared" si="30"/>
        <v>-3.855609963232959E-3</v>
      </c>
      <c r="N72" s="40">
        <f t="shared" si="31"/>
        <v>3.4007001174604632</v>
      </c>
      <c r="O72" s="143">
        <f t="shared" si="32"/>
        <v>3.6274251061283724</v>
      </c>
      <c r="P72" s="52">
        <f t="shared" ref="P72:P75" si="37">(O72-N72)/N72</f>
        <v>6.6670091697829684E-2</v>
      </c>
    </row>
    <row r="73" spans="1:16" ht="20.100000000000001" customHeight="1" x14ac:dyDescent="0.25">
      <c r="A73" s="38" t="s">
        <v>167</v>
      </c>
      <c r="B73" s="19">
        <v>4506.0999999999995</v>
      </c>
      <c r="C73" s="140">
        <v>3694.36</v>
      </c>
      <c r="D73" s="247">
        <f t="shared" si="33"/>
        <v>3.4775271148101007E-2</v>
      </c>
      <c r="E73" s="215">
        <f t="shared" si="34"/>
        <v>2.8814108458713968E-2</v>
      </c>
      <c r="F73" s="52">
        <f t="shared" si="29"/>
        <v>-0.18014247353587345</v>
      </c>
      <c r="H73" s="19">
        <v>1935.076</v>
      </c>
      <c r="I73" s="140">
        <v>1756.4199999999996</v>
      </c>
      <c r="J73" s="214">
        <f t="shared" si="35"/>
        <v>3.9368855965837071E-2</v>
      </c>
      <c r="K73" s="215">
        <f t="shared" si="36"/>
        <v>3.477004530962001E-2</v>
      </c>
      <c r="L73" s="52">
        <f t="shared" si="30"/>
        <v>-9.2325055966794273E-2</v>
      </c>
      <c r="N73" s="40">
        <f t="shared" si="31"/>
        <v>4.2943476620580991</v>
      </c>
      <c r="O73" s="143">
        <f t="shared" si="32"/>
        <v>4.7543282192314766</v>
      </c>
      <c r="P73" s="52">
        <f t="shared" si="37"/>
        <v>0.10711302236599267</v>
      </c>
    </row>
    <row r="74" spans="1:16" ht="20.100000000000001" customHeight="1" x14ac:dyDescent="0.25">
      <c r="A74" s="38" t="s">
        <v>178</v>
      </c>
      <c r="B74" s="19">
        <v>1370.1</v>
      </c>
      <c r="C74" s="140">
        <v>6511.53</v>
      </c>
      <c r="D74" s="247">
        <f t="shared" si="33"/>
        <v>1.0573577816740239E-2</v>
      </c>
      <c r="E74" s="215">
        <f t="shared" si="34"/>
        <v>5.0786585945108154E-2</v>
      </c>
      <c r="F74" s="52">
        <f t="shared" si="29"/>
        <v>3.7525947011167071</v>
      </c>
      <c r="H74" s="19">
        <v>324.44100000000003</v>
      </c>
      <c r="I74" s="140">
        <v>1262.7919999999999</v>
      </c>
      <c r="J74" s="214">
        <f t="shared" si="35"/>
        <v>6.6007076716429469E-3</v>
      </c>
      <c r="K74" s="215">
        <f t="shared" si="36"/>
        <v>2.4998198071432619E-2</v>
      </c>
      <c r="L74" s="52">
        <f t="shared" si="30"/>
        <v>2.8922084446786931</v>
      </c>
      <c r="N74" s="40">
        <f t="shared" si="31"/>
        <v>2.3680096343332608</v>
      </c>
      <c r="O74" s="143">
        <f t="shared" si="32"/>
        <v>1.9393168733001307</v>
      </c>
      <c r="P74" s="52">
        <f t="shared" si="37"/>
        <v>-0.18103505780449805</v>
      </c>
    </row>
    <row r="75" spans="1:16" ht="20.100000000000001" customHeight="1" x14ac:dyDescent="0.25">
      <c r="A75" s="38" t="s">
        <v>176</v>
      </c>
      <c r="B75" s="19">
        <v>2937.5499999999993</v>
      </c>
      <c r="C75" s="140">
        <v>2499.7600000000002</v>
      </c>
      <c r="D75" s="247">
        <f t="shared" si="33"/>
        <v>2.2670179925235592E-2</v>
      </c>
      <c r="E75" s="215">
        <f t="shared" si="34"/>
        <v>1.9496842690142496E-2</v>
      </c>
      <c r="F75" s="52">
        <f t="shared" si="29"/>
        <v>-0.14903235689605254</v>
      </c>
      <c r="H75" s="19">
        <v>1118.4080000000001</v>
      </c>
      <c r="I75" s="140">
        <v>931.25800000000004</v>
      </c>
      <c r="J75" s="214">
        <f t="shared" si="35"/>
        <v>2.2753857452131036E-2</v>
      </c>
      <c r="K75" s="215">
        <f t="shared" si="36"/>
        <v>1.8435159503391058E-2</v>
      </c>
      <c r="L75" s="52">
        <f t="shared" si="30"/>
        <v>-0.16733607055743527</v>
      </c>
      <c r="N75" s="40">
        <f t="shared" si="31"/>
        <v>3.8072815781859051</v>
      </c>
      <c r="O75" s="143">
        <f t="shared" si="32"/>
        <v>3.7253896374051907</v>
      </c>
      <c r="P75" s="52">
        <f t="shared" si="37"/>
        <v>-2.1509294518671843E-2</v>
      </c>
    </row>
    <row r="76" spans="1:16" ht="20.100000000000001" customHeight="1" x14ac:dyDescent="0.25">
      <c r="A76" s="38" t="s">
        <v>179</v>
      </c>
      <c r="B76" s="19">
        <v>2102.36</v>
      </c>
      <c r="C76" s="140">
        <v>1848.95</v>
      </c>
      <c r="D76" s="247">
        <f t="shared" si="33"/>
        <v>1.622470407911978E-2</v>
      </c>
      <c r="E76" s="215">
        <f t="shared" si="34"/>
        <v>1.4420859319270236E-2</v>
      </c>
      <c r="F76" s="52">
        <f t="shared" ref="F76:F81" si="38">(C76-B76)/B76</f>
        <v>-0.12053596910139085</v>
      </c>
      <c r="H76" s="19">
        <v>976.72399999999993</v>
      </c>
      <c r="I76" s="140">
        <v>928.3889999999999</v>
      </c>
      <c r="J76" s="214">
        <f t="shared" si="35"/>
        <v>1.9871315893730399E-2</v>
      </c>
      <c r="K76" s="215">
        <f t="shared" si="36"/>
        <v>1.8378364852912638E-2</v>
      </c>
      <c r="L76" s="52">
        <f t="shared" si="30"/>
        <v>-4.9486856061691981E-2</v>
      </c>
      <c r="N76" s="40">
        <f t="shared" si="31"/>
        <v>4.645845621111512</v>
      </c>
      <c r="O76" s="143">
        <f t="shared" si="32"/>
        <v>5.0211687714648843</v>
      </c>
      <c r="P76" s="52">
        <f t="shared" ref="P76:P81" si="39">(O76-N76)/N76</f>
        <v>8.0786832142643761E-2</v>
      </c>
    </row>
    <row r="77" spans="1:16" ht="20.100000000000001" customHeight="1" x14ac:dyDescent="0.25">
      <c r="A77" s="38" t="s">
        <v>177</v>
      </c>
      <c r="B77" s="19">
        <v>289.73</v>
      </c>
      <c r="C77" s="140">
        <v>452.88</v>
      </c>
      <c r="D77" s="247">
        <f t="shared" si="33"/>
        <v>2.2359555513058534E-3</v>
      </c>
      <c r="E77" s="215">
        <f t="shared" si="34"/>
        <v>3.532231141194248E-3</v>
      </c>
      <c r="F77" s="52">
        <f t="shared" si="38"/>
        <v>0.56311048217305759</v>
      </c>
      <c r="H77" s="19">
        <v>520.79600000000005</v>
      </c>
      <c r="I77" s="140">
        <v>895.92</v>
      </c>
      <c r="J77" s="214">
        <f t="shared" si="35"/>
        <v>1.0595523230913973E-2</v>
      </c>
      <c r="K77" s="215">
        <f t="shared" si="36"/>
        <v>1.7735609360969906E-2</v>
      </c>
      <c r="L77" s="52">
        <f t="shared" si="30"/>
        <v>0.72028971036643885</v>
      </c>
      <c r="N77" s="40">
        <f t="shared" si="31"/>
        <v>17.97521830669934</v>
      </c>
      <c r="O77" s="143">
        <f t="shared" si="32"/>
        <v>19.782723900370957</v>
      </c>
      <c r="P77" s="52">
        <f t="shared" si="39"/>
        <v>0.10055541817803473</v>
      </c>
    </row>
    <row r="78" spans="1:16" ht="20.100000000000001" customHeight="1" x14ac:dyDescent="0.25">
      <c r="A78" s="38" t="s">
        <v>182</v>
      </c>
      <c r="B78" s="19">
        <v>2786.64</v>
      </c>
      <c r="C78" s="140">
        <v>2459.94</v>
      </c>
      <c r="D78" s="247">
        <f t="shared" si="33"/>
        <v>2.1505550607430861E-2</v>
      </c>
      <c r="E78" s="215">
        <f t="shared" si="34"/>
        <v>1.9186267164523447E-2</v>
      </c>
      <c r="F78" s="52">
        <f t="shared" si="38"/>
        <v>-0.11723796399965544</v>
      </c>
      <c r="H78" s="19">
        <v>956.67000000000007</v>
      </c>
      <c r="I78" s="140">
        <v>845.3420000000001</v>
      </c>
      <c r="J78" s="214">
        <f t="shared" si="35"/>
        <v>1.9463320012669972E-2</v>
      </c>
      <c r="K78" s="215">
        <f t="shared" si="36"/>
        <v>1.6734368569092137E-2</v>
      </c>
      <c r="L78" s="52">
        <f t="shared" si="30"/>
        <v>-0.11637032623579706</v>
      </c>
      <c r="N78" s="40">
        <f t="shared" si="31"/>
        <v>3.4330591680303164</v>
      </c>
      <c r="O78" s="143">
        <f t="shared" si="32"/>
        <v>3.436433408944934</v>
      </c>
      <c r="P78" s="52">
        <f t="shared" si="39"/>
        <v>9.828671017498116E-4</v>
      </c>
    </row>
    <row r="79" spans="1:16" ht="20.100000000000001" customHeight="1" x14ac:dyDescent="0.25">
      <c r="A79" s="38" t="s">
        <v>200</v>
      </c>
      <c r="B79" s="19">
        <v>2698.45</v>
      </c>
      <c r="C79" s="140">
        <v>3149.1099999999992</v>
      </c>
      <c r="D79" s="247">
        <f t="shared" si="33"/>
        <v>2.0824955156253339E-2</v>
      </c>
      <c r="E79" s="215">
        <f t="shared" si="34"/>
        <v>2.4561438811707772E-2</v>
      </c>
      <c r="F79" s="52">
        <f t="shared" si="38"/>
        <v>0.16700698549167092</v>
      </c>
      <c r="H79" s="19">
        <v>678.053</v>
      </c>
      <c r="I79" s="140">
        <v>770.60399999999981</v>
      </c>
      <c r="J79" s="214">
        <f t="shared" si="35"/>
        <v>1.3794895339616493E-2</v>
      </c>
      <c r="K79" s="215">
        <f t="shared" si="36"/>
        <v>1.5254857036343482E-2</v>
      </c>
      <c r="L79" s="52">
        <f t="shared" si="30"/>
        <v>0.13649522972392986</v>
      </c>
      <c r="N79" s="40">
        <f t="shared" si="31"/>
        <v>2.5127499119865111</v>
      </c>
      <c r="O79" s="143">
        <f t="shared" si="32"/>
        <v>2.4470532944228687</v>
      </c>
      <c r="P79" s="52">
        <f t="shared" si="39"/>
        <v>-2.6145306880820656E-2</v>
      </c>
    </row>
    <row r="80" spans="1:16" ht="20.100000000000001" customHeight="1" x14ac:dyDescent="0.25">
      <c r="A80" s="38" t="s">
        <v>195</v>
      </c>
      <c r="B80" s="19">
        <v>720.4</v>
      </c>
      <c r="C80" s="140">
        <v>798.86</v>
      </c>
      <c r="D80" s="247">
        <f t="shared" si="33"/>
        <v>5.5595981747169317E-3</v>
      </c>
      <c r="E80" s="215">
        <f t="shared" si="34"/>
        <v>6.2306972475146549E-3</v>
      </c>
      <c r="F80" s="52">
        <f t="shared" si="38"/>
        <v>0.10891171571349256</v>
      </c>
      <c r="H80" s="19">
        <v>472.17099999999999</v>
      </c>
      <c r="I80" s="140">
        <v>681.26099999999985</v>
      </c>
      <c r="J80" s="214">
        <f t="shared" si="35"/>
        <v>9.6062542712768168E-3</v>
      </c>
      <c r="K80" s="215">
        <f t="shared" si="36"/>
        <v>1.3486225297865567E-2</v>
      </c>
      <c r="L80" s="52">
        <f t="shared" si="30"/>
        <v>0.44282685721910042</v>
      </c>
      <c r="N80" s="40">
        <f t="shared" si="31"/>
        <v>6.5542892837312605</v>
      </c>
      <c r="O80" s="143">
        <f t="shared" si="32"/>
        <v>8.5279147785594454</v>
      </c>
      <c r="P80" s="52">
        <f t="shared" si="39"/>
        <v>0.30111968047047033</v>
      </c>
    </row>
    <row r="81" spans="1:16" ht="20.100000000000001" customHeight="1" x14ac:dyDescent="0.25">
      <c r="A81" s="38" t="s">
        <v>196</v>
      </c>
      <c r="B81" s="19">
        <v>859.37</v>
      </c>
      <c r="C81" s="140">
        <v>646.81999999999994</v>
      </c>
      <c r="D81" s="247">
        <f t="shared" si="33"/>
        <v>6.6320820147230571E-3</v>
      </c>
      <c r="E81" s="215">
        <f t="shared" si="34"/>
        <v>5.0448634224237393E-3</v>
      </c>
      <c r="F81" s="52">
        <f t="shared" si="38"/>
        <v>-0.24733234811548002</v>
      </c>
      <c r="H81" s="19">
        <v>350.85900000000004</v>
      </c>
      <c r="I81" s="140">
        <v>308.38099999999997</v>
      </c>
      <c r="J81" s="214">
        <f t="shared" si="35"/>
        <v>7.1381782603461728E-3</v>
      </c>
      <c r="K81" s="215">
        <f t="shared" si="36"/>
        <v>6.1047023733651002E-3</v>
      </c>
      <c r="L81" s="52">
        <f t="shared" si="30"/>
        <v>-0.12106857740573866</v>
      </c>
      <c r="N81" s="40">
        <f t="shared" si="31"/>
        <v>4.0827466632533138</v>
      </c>
      <c r="O81" s="143">
        <f t="shared" si="32"/>
        <v>4.7676478773074429</v>
      </c>
      <c r="P81" s="52">
        <f t="shared" si="39"/>
        <v>0.16775501164903761</v>
      </c>
    </row>
    <row r="82" spans="1:16" ht="20.100000000000001" customHeight="1" x14ac:dyDescent="0.25">
      <c r="A82" s="38" t="s">
        <v>197</v>
      </c>
      <c r="B82" s="19">
        <v>1066.56</v>
      </c>
      <c r="C82" s="140">
        <v>1379.86</v>
      </c>
      <c r="D82" s="247">
        <f t="shared" si="33"/>
        <v>8.2310452932066788E-3</v>
      </c>
      <c r="E82" s="215">
        <f t="shared" si="34"/>
        <v>1.0762198512825239E-2</v>
      </c>
      <c r="F82" s="52">
        <f t="shared" ref="F82:F93" si="40">(C82-B82)/B82</f>
        <v>0.29374812481248119</v>
      </c>
      <c r="H82" s="19">
        <v>239.40799999999999</v>
      </c>
      <c r="I82" s="140">
        <v>300.20599999999996</v>
      </c>
      <c r="J82" s="214">
        <f t="shared" si="35"/>
        <v>4.8707229427005045E-3</v>
      </c>
      <c r="K82" s="215">
        <f t="shared" si="36"/>
        <v>5.9428702828593308E-3</v>
      </c>
      <c r="L82" s="52">
        <f t="shared" si="30"/>
        <v>0.25395141348660016</v>
      </c>
      <c r="N82" s="40">
        <f t="shared" si="31"/>
        <v>2.2446744674467447</v>
      </c>
      <c r="O82" s="143">
        <f t="shared" si="32"/>
        <v>2.1756265128346355</v>
      </c>
      <c r="P82" s="52">
        <f t="shared" ref="P82:P87" si="41">(O82-N82)/N82</f>
        <v>-3.0760787639131194E-2</v>
      </c>
    </row>
    <row r="83" spans="1:16" ht="20.100000000000001" customHeight="1" x14ac:dyDescent="0.25">
      <c r="A83" s="38" t="s">
        <v>204</v>
      </c>
      <c r="B83" s="19">
        <v>447.78</v>
      </c>
      <c r="C83" s="140">
        <v>743.75</v>
      </c>
      <c r="D83" s="247">
        <f t="shared" si="33"/>
        <v>3.4556869387489557E-3</v>
      </c>
      <c r="E83" s="215">
        <f t="shared" si="34"/>
        <v>5.8008675836054187E-3</v>
      </c>
      <c r="F83" s="52">
        <f t="shared" si="40"/>
        <v>0.66097190584662124</v>
      </c>
      <c r="H83" s="19">
        <v>135.798</v>
      </c>
      <c r="I83" s="140">
        <v>261.411</v>
      </c>
      <c r="J83" s="214">
        <f t="shared" si="35"/>
        <v>2.7627916952350931E-3</v>
      </c>
      <c r="K83" s="215">
        <f t="shared" si="36"/>
        <v>5.1748854570279768E-3</v>
      </c>
      <c r="L83" s="52">
        <f t="shared" si="30"/>
        <v>0.92499889541819469</v>
      </c>
      <c r="N83" s="40">
        <f t="shared" si="31"/>
        <v>3.0326946268256738</v>
      </c>
      <c r="O83" s="143">
        <f t="shared" si="32"/>
        <v>3.5147697478991597</v>
      </c>
      <c r="P83" s="52">
        <f t="shared" si="41"/>
        <v>0.15895933497863407</v>
      </c>
    </row>
    <row r="84" spans="1:16" ht="20.100000000000001" customHeight="1" x14ac:dyDescent="0.25">
      <c r="A84" s="38" t="s">
        <v>203</v>
      </c>
      <c r="B84" s="19">
        <v>510.02999999999992</v>
      </c>
      <c r="C84" s="140">
        <v>460.04999999999995</v>
      </c>
      <c r="D84" s="247">
        <f t="shared" si="33"/>
        <v>3.9360936383271462E-3</v>
      </c>
      <c r="E84" s="215">
        <f t="shared" si="34"/>
        <v>3.5881534545716604E-3</v>
      </c>
      <c r="F84" s="52">
        <f t="shared" si="40"/>
        <v>-9.7994235633197993E-2</v>
      </c>
      <c r="H84" s="19">
        <v>257.21600000000001</v>
      </c>
      <c r="I84" s="140">
        <v>205.44200000000001</v>
      </c>
      <c r="J84" s="214">
        <f t="shared" si="35"/>
        <v>5.2330242616355892E-3</v>
      </c>
      <c r="K84" s="215">
        <f t="shared" si="36"/>
        <v>4.0669245673010763E-3</v>
      </c>
      <c r="L84" s="52">
        <f t="shared" si="30"/>
        <v>-0.20128607862652401</v>
      </c>
      <c r="N84" s="40">
        <f t="shared" si="31"/>
        <v>5.0431543242554362</v>
      </c>
      <c r="O84" s="143">
        <f t="shared" si="32"/>
        <v>4.4656450385827631</v>
      </c>
      <c r="P84" s="52">
        <f t="shared" si="41"/>
        <v>-0.11451350653599833</v>
      </c>
    </row>
    <row r="85" spans="1:16" ht="20.100000000000001" customHeight="1" x14ac:dyDescent="0.25">
      <c r="A85" s="38" t="s">
        <v>215</v>
      </c>
      <c r="B85" s="19">
        <v>178.95</v>
      </c>
      <c r="C85" s="140">
        <v>484.65999999999997</v>
      </c>
      <c r="D85" s="247">
        <f t="shared" si="33"/>
        <v>1.381024560474174E-3</v>
      </c>
      <c r="E85" s="215">
        <f t="shared" si="34"/>
        <v>3.7800988007666578E-3</v>
      </c>
      <c r="F85" s="52">
        <f t="shared" si="40"/>
        <v>1.7083542889075161</v>
      </c>
      <c r="H85" s="19">
        <v>86.914000000000001</v>
      </c>
      <c r="I85" s="140">
        <v>179.37</v>
      </c>
      <c r="J85" s="214">
        <f t="shared" si="35"/>
        <v>1.7682534161008474E-3</v>
      </c>
      <c r="K85" s="215">
        <f t="shared" si="36"/>
        <v>3.5508039234275076E-3</v>
      </c>
      <c r="L85" s="52">
        <f t="shared" si="30"/>
        <v>1.0637641806843547</v>
      </c>
      <c r="N85" s="40">
        <f t="shared" si="31"/>
        <v>4.8568873987147256</v>
      </c>
      <c r="O85" s="143">
        <f t="shared" si="32"/>
        <v>3.7009449923657827</v>
      </c>
      <c r="P85" s="52">
        <f t="shared" si="41"/>
        <v>-0.23800065998129566</v>
      </c>
    </row>
    <row r="86" spans="1:16" ht="20.100000000000001" customHeight="1" x14ac:dyDescent="0.25">
      <c r="A86" s="38" t="s">
        <v>198</v>
      </c>
      <c r="B86" s="19">
        <v>561.90000000000009</v>
      </c>
      <c r="C86" s="140">
        <v>848.72</v>
      </c>
      <c r="D86" s="247">
        <f t="shared" si="33"/>
        <v>4.3363939677588071E-3</v>
      </c>
      <c r="E86" s="215">
        <f t="shared" si="34"/>
        <v>6.6195796108337356E-3</v>
      </c>
      <c r="F86" s="52">
        <f t="shared" si="40"/>
        <v>0.51044669870083625</v>
      </c>
      <c r="H86" s="19">
        <v>99.774000000000001</v>
      </c>
      <c r="I86" s="140">
        <v>157.535</v>
      </c>
      <c r="J86" s="214">
        <f t="shared" si="35"/>
        <v>2.0298883532922883E-3</v>
      </c>
      <c r="K86" s="215">
        <f t="shared" si="36"/>
        <v>3.1185588229757058E-3</v>
      </c>
      <c r="L86" s="52">
        <f t="shared" si="30"/>
        <v>0.57891835548339243</v>
      </c>
      <c r="N86" s="40">
        <f t="shared" si="31"/>
        <v>1.7756540309663638</v>
      </c>
      <c r="O86" s="143">
        <f t="shared" si="32"/>
        <v>1.8561480818173248</v>
      </c>
      <c r="P86" s="52">
        <f t="shared" si="41"/>
        <v>4.5332057623383881E-2</v>
      </c>
    </row>
    <row r="87" spans="1:16" ht="20.100000000000001" customHeight="1" x14ac:dyDescent="0.25">
      <c r="A87" s="38" t="s">
        <v>194</v>
      </c>
      <c r="B87" s="19">
        <v>349.83999999999992</v>
      </c>
      <c r="C87" s="140">
        <v>371.46</v>
      </c>
      <c r="D87" s="247">
        <f t="shared" si="33"/>
        <v>2.6998470647459343E-3</v>
      </c>
      <c r="E87" s="215">
        <f t="shared" si="34"/>
        <v>2.8971970051846299E-3</v>
      </c>
      <c r="F87" s="52">
        <f t="shared" si="40"/>
        <v>6.1799679853647572E-2</v>
      </c>
      <c r="H87" s="19">
        <v>154.42699999999999</v>
      </c>
      <c r="I87" s="140">
        <v>150.90999999999997</v>
      </c>
      <c r="J87" s="214">
        <f t="shared" si="35"/>
        <v>3.1417961466300658E-3</v>
      </c>
      <c r="K87" s="215">
        <f t="shared" si="36"/>
        <v>2.9874104927493173E-3</v>
      </c>
      <c r="L87" s="52">
        <f t="shared" si="30"/>
        <v>-2.2774514819299891E-2</v>
      </c>
      <c r="N87" s="40">
        <f t="shared" si="31"/>
        <v>4.4142179281957468</v>
      </c>
      <c r="O87" s="143">
        <f t="shared" si="32"/>
        <v>4.0626177784956656</v>
      </c>
      <c r="P87" s="52">
        <f t="shared" si="41"/>
        <v>-7.9651742487438323E-2</v>
      </c>
    </row>
    <row r="88" spans="1:16" ht="20.100000000000001" customHeight="1" x14ac:dyDescent="0.25">
      <c r="A88" s="38" t="s">
        <v>211</v>
      </c>
      <c r="B88" s="19">
        <v>135.42000000000002</v>
      </c>
      <c r="C88" s="140">
        <v>218.16</v>
      </c>
      <c r="D88" s="247">
        <f t="shared" si="33"/>
        <v>1.0450871527209425E-3</v>
      </c>
      <c r="E88" s="215">
        <f t="shared" si="34"/>
        <v>1.7015358279520781E-3</v>
      </c>
      <c r="F88" s="52">
        <f t="shared" si="40"/>
        <v>0.61098803721754524</v>
      </c>
      <c r="H88" s="19">
        <v>61.9</v>
      </c>
      <c r="I88" s="140">
        <v>141.98500000000001</v>
      </c>
      <c r="J88" s="214">
        <f t="shared" si="35"/>
        <v>1.2593470149416947E-3</v>
      </c>
      <c r="K88" s="215">
        <f t="shared" si="36"/>
        <v>2.8107314214632028E-3</v>
      </c>
      <c r="L88" s="52">
        <f t="shared" si="30"/>
        <v>1.2937802907915996</v>
      </c>
      <c r="N88" s="40">
        <f t="shared" ref="N88:N93" si="42">(H88/B88)*10</f>
        <v>4.5709644070299804</v>
      </c>
      <c r="O88" s="143">
        <f t="shared" ref="O88:O93" si="43">(I88/C88)*10</f>
        <v>6.5082966629996344</v>
      </c>
      <c r="P88" s="52">
        <f t="shared" ref="P88:P93" si="44">(O88-N88)/N88</f>
        <v>0.42383446543361963</v>
      </c>
    </row>
    <row r="89" spans="1:16" ht="20.100000000000001" customHeight="1" x14ac:dyDescent="0.25">
      <c r="A89" s="38" t="s">
        <v>199</v>
      </c>
      <c r="B89" s="19">
        <v>139.20000000000005</v>
      </c>
      <c r="C89" s="140">
        <v>301.56</v>
      </c>
      <c r="D89" s="247">
        <f t="shared" si="33"/>
        <v>1.0742588366471366E-3</v>
      </c>
      <c r="E89" s="215">
        <f t="shared" si="34"/>
        <v>2.3520129458985545E-3</v>
      </c>
      <c r="F89" s="52">
        <f t="shared" si="40"/>
        <v>1.166379310344827</v>
      </c>
      <c r="H89" s="19">
        <v>53.636000000000003</v>
      </c>
      <c r="I89" s="140">
        <v>109.27500000000001</v>
      </c>
      <c r="J89" s="214">
        <f t="shared" si="35"/>
        <v>1.0912170677449555E-3</v>
      </c>
      <c r="K89" s="215">
        <f t="shared" si="36"/>
        <v>2.1632050996963866E-3</v>
      </c>
      <c r="L89" s="52">
        <f t="shared" si="30"/>
        <v>1.0373443209784474</v>
      </c>
      <c r="N89" s="40">
        <f t="shared" si="42"/>
        <v>3.8531609195402288</v>
      </c>
      <c r="O89" s="143">
        <f t="shared" si="43"/>
        <v>3.6236569836848393</v>
      </c>
      <c r="P89" s="52">
        <f t="shared" si="44"/>
        <v>-5.9562510013927615E-2</v>
      </c>
    </row>
    <row r="90" spans="1:16" ht="20.100000000000001" customHeight="1" x14ac:dyDescent="0.25">
      <c r="A90" s="38" t="s">
        <v>217</v>
      </c>
      <c r="B90" s="19">
        <v>121.49000000000001</v>
      </c>
      <c r="C90" s="140">
        <v>142.22999999999999</v>
      </c>
      <c r="D90" s="247">
        <f t="shared" si="33"/>
        <v>9.3758409528922843E-4</v>
      </c>
      <c r="E90" s="215">
        <f t="shared" si="34"/>
        <v>1.1093208691310232E-3</v>
      </c>
      <c r="F90" s="52">
        <f t="shared" si="40"/>
        <v>0.17071363898263214</v>
      </c>
      <c r="H90" s="19">
        <v>113.98099999999999</v>
      </c>
      <c r="I90" s="140">
        <v>102.51500000000001</v>
      </c>
      <c r="J90" s="214">
        <f t="shared" si="35"/>
        <v>2.3189278208411842E-3</v>
      </c>
      <c r="K90" s="215">
        <f t="shared" si="36"/>
        <v>2.0293843129295364E-3</v>
      </c>
      <c r="L90" s="52">
        <f t="shared" si="30"/>
        <v>-0.10059571332064099</v>
      </c>
      <c r="N90" s="40">
        <f t="shared" si="42"/>
        <v>9.3819244382253668</v>
      </c>
      <c r="O90" s="143">
        <f t="shared" si="43"/>
        <v>7.2076917668565024</v>
      </c>
      <c r="P90" s="52">
        <f t="shared" si="44"/>
        <v>-0.23174698172906308</v>
      </c>
    </row>
    <row r="91" spans="1:16" ht="20.100000000000001" customHeight="1" x14ac:dyDescent="0.25">
      <c r="A91" s="38" t="s">
        <v>218</v>
      </c>
      <c r="B91" s="19">
        <v>227.19999999999996</v>
      </c>
      <c r="C91" s="140">
        <v>367.5</v>
      </c>
      <c r="D91" s="247">
        <f t="shared" si="33"/>
        <v>1.7533879862516473E-3</v>
      </c>
      <c r="E91" s="215">
        <f t="shared" si="34"/>
        <v>2.8663110413109124E-3</v>
      </c>
      <c r="F91" s="52">
        <f t="shared" si="40"/>
        <v>0.61751760563380309</v>
      </c>
      <c r="H91" s="19">
        <v>60.564000000000007</v>
      </c>
      <c r="I91" s="140">
        <v>89.251000000000005</v>
      </c>
      <c r="J91" s="214">
        <f t="shared" si="35"/>
        <v>1.2321662780763942E-3</v>
      </c>
      <c r="K91" s="215">
        <f t="shared" si="36"/>
        <v>1.7668105088355271E-3</v>
      </c>
      <c r="L91" s="52">
        <f t="shared" si="30"/>
        <v>0.47366422297074162</v>
      </c>
      <c r="N91" s="40">
        <f t="shared" si="42"/>
        <v>2.6656690140845081</v>
      </c>
      <c r="O91" s="143">
        <f t="shared" si="43"/>
        <v>2.4285986394557826</v>
      </c>
      <c r="P91" s="52">
        <f t="shared" si="44"/>
        <v>-8.8934662696728103E-2</v>
      </c>
    </row>
    <row r="92" spans="1:16" ht="20.100000000000001" customHeight="1" x14ac:dyDescent="0.25">
      <c r="A92" s="38" t="s">
        <v>202</v>
      </c>
      <c r="B92" s="19">
        <v>144.07000000000002</v>
      </c>
      <c r="C92" s="140">
        <v>159.9</v>
      </c>
      <c r="D92" s="247">
        <f t="shared" si="33"/>
        <v>1.1118424611763862E-3</v>
      </c>
      <c r="E92" s="215">
        <f t="shared" si="34"/>
        <v>1.2471377836887482E-3</v>
      </c>
      <c r="F92" s="52">
        <f t="shared" si="40"/>
        <v>0.10987714305545902</v>
      </c>
      <c r="H92" s="19">
        <v>141.02999999999997</v>
      </c>
      <c r="I92" s="140">
        <v>86.287000000000006</v>
      </c>
      <c r="J92" s="214">
        <f t="shared" si="35"/>
        <v>2.8692360180489042E-3</v>
      </c>
      <c r="K92" s="215">
        <f t="shared" si="36"/>
        <v>1.7081352407916004E-3</v>
      </c>
      <c r="L92" s="52">
        <f t="shared" si="30"/>
        <v>-0.3881656385166275</v>
      </c>
      <c r="N92" s="40">
        <f t="shared" si="42"/>
        <v>9.7889914624835122</v>
      </c>
      <c r="O92" s="143">
        <f t="shared" si="43"/>
        <v>5.3963101938711695</v>
      </c>
      <c r="P92" s="52">
        <f t="shared" si="44"/>
        <v>-0.4487368576678582</v>
      </c>
    </row>
    <row r="93" spans="1:16" ht="20.100000000000001" customHeight="1" x14ac:dyDescent="0.25">
      <c r="A93" s="38" t="s">
        <v>216</v>
      </c>
      <c r="B93" s="19">
        <v>106.34</v>
      </c>
      <c r="C93" s="140">
        <v>193.94</v>
      </c>
      <c r="D93" s="247">
        <f t="shared" si="33"/>
        <v>8.206658382834517E-4</v>
      </c>
      <c r="E93" s="215">
        <f t="shared" si="34"/>
        <v>1.5126322812294923E-3</v>
      </c>
      <c r="F93" s="52">
        <f t="shared" si="40"/>
        <v>0.82377280421290189</v>
      </c>
      <c r="H93" s="19">
        <v>26.647999999999996</v>
      </c>
      <c r="I93" s="140">
        <v>80.97999999999999</v>
      </c>
      <c r="J93" s="214">
        <f t="shared" si="35"/>
        <v>5.4214990717554564E-4</v>
      </c>
      <c r="K93" s="215">
        <f t="shared" si="36"/>
        <v>1.6030780047898731E-3</v>
      </c>
      <c r="L93" s="52">
        <f t="shared" si="30"/>
        <v>2.038877214049835</v>
      </c>
      <c r="N93" s="40">
        <f t="shared" si="42"/>
        <v>2.5059243934549551</v>
      </c>
      <c r="O93" s="143">
        <f t="shared" si="43"/>
        <v>4.1755182015056196</v>
      </c>
      <c r="P93" s="52">
        <f t="shared" si="44"/>
        <v>0.66625865186170707</v>
      </c>
    </row>
    <row r="94" spans="1:16" ht="20.100000000000001" customHeight="1" x14ac:dyDescent="0.25">
      <c r="A94" s="38" t="s">
        <v>205</v>
      </c>
      <c r="B94" s="19">
        <v>180.03</v>
      </c>
      <c r="C94" s="140">
        <v>97.180000000000021</v>
      </c>
      <c r="D94" s="247">
        <f t="shared" si="33"/>
        <v>1.3893593273102294E-3</v>
      </c>
      <c r="E94" s="215">
        <f t="shared" si="34"/>
        <v>7.5795403263835255E-4</v>
      </c>
      <c r="F94" s="52">
        <f t="shared" ref="F94" si="45">(C94-B94)/B94</f>
        <v>-0.46020107759817797</v>
      </c>
      <c r="H94" s="19">
        <v>112.14399999999999</v>
      </c>
      <c r="I94" s="140">
        <v>79.417000000000002</v>
      </c>
      <c r="J94" s="214">
        <f t="shared" si="35"/>
        <v>2.281554307651396E-3</v>
      </c>
      <c r="K94" s="215">
        <f t="shared" si="36"/>
        <v>1.5721368968436326E-3</v>
      </c>
      <c r="L94" s="52">
        <f t="shared" si="30"/>
        <v>-0.29183014695391635</v>
      </c>
      <c r="N94" s="40">
        <f t="shared" si="31"/>
        <v>6.2291840248847405</v>
      </c>
      <c r="O94" s="143">
        <f t="shared" si="32"/>
        <v>8.1721547643548043</v>
      </c>
      <c r="P94" s="52">
        <f t="shared" ref="P94" si="46">(O94-N94)/N94</f>
        <v>0.31191416591774468</v>
      </c>
    </row>
    <row r="95" spans="1:16" ht="20.100000000000001" customHeight="1" thickBot="1" x14ac:dyDescent="0.3">
      <c r="A95" s="8" t="s">
        <v>17</v>
      </c>
      <c r="B95" s="19">
        <f>B96-SUM(B68:B94)</f>
        <v>2855.5400000000227</v>
      </c>
      <c r="C95" s="140">
        <f>C96-SUM(C68:C94)</f>
        <v>2830.2699999999895</v>
      </c>
      <c r="D95" s="247">
        <f t="shared" si="33"/>
        <v>2.2037277862064567E-2</v>
      </c>
      <c r="E95" s="215">
        <f t="shared" si="34"/>
        <v>2.2074650750723828E-2</v>
      </c>
      <c r="F95" s="52">
        <f>(C95-B95)/B95</f>
        <v>-8.8494645496238807E-3</v>
      </c>
      <c r="H95" s="196">
        <f>H96-SUM(H68:H94)</f>
        <v>1022.393999999993</v>
      </c>
      <c r="I95" s="119">
        <f>I96-SUM(I68:I94)</f>
        <v>966.6510000000053</v>
      </c>
      <c r="J95" s="214">
        <f t="shared" si="35"/>
        <v>2.0800465783429565E-2</v>
      </c>
      <c r="K95" s="215">
        <f t="shared" si="36"/>
        <v>1.9135798424402866E-2</v>
      </c>
      <c r="L95" s="52">
        <f t="shared" si="30"/>
        <v>-5.4522033579997575E-2</v>
      </c>
      <c r="N95" s="40">
        <f t="shared" si="31"/>
        <v>3.5803875974421118</v>
      </c>
      <c r="O95" s="143">
        <f t="shared" si="32"/>
        <v>3.4154020641140557</v>
      </c>
      <c r="P95" s="52">
        <f>(O95-N95)/N95</f>
        <v>-4.6080355502830059E-2</v>
      </c>
    </row>
    <row r="96" spans="1:16" ht="26.25" customHeight="1" thickBot="1" x14ac:dyDescent="0.3">
      <c r="A96" s="12" t="s">
        <v>18</v>
      </c>
      <c r="B96" s="17">
        <v>129577.71</v>
      </c>
      <c r="C96" s="145">
        <v>128213.58</v>
      </c>
      <c r="D96" s="243">
        <f>SUM(D68:D95)</f>
        <v>1.0000000000000002</v>
      </c>
      <c r="E96" s="244">
        <f>SUM(E68:E95)</f>
        <v>1.0000000000000002</v>
      </c>
      <c r="F96" s="57">
        <f>(C96-B96)/B96</f>
        <v>-1.0527505077840969E-2</v>
      </c>
      <c r="G96" s="1"/>
      <c r="H96" s="17">
        <v>49152.456999999995</v>
      </c>
      <c r="I96" s="145">
        <v>50515.321000000011</v>
      </c>
      <c r="J96" s="255">
        <f t="shared" si="35"/>
        <v>1</v>
      </c>
      <c r="K96" s="244">
        <f t="shared" si="36"/>
        <v>1</v>
      </c>
      <c r="L96" s="57">
        <f t="shared" si="30"/>
        <v>2.7727281262867817E-2</v>
      </c>
      <c r="M96" s="1"/>
      <c r="N96" s="37">
        <f t="shared" si="31"/>
        <v>3.7932802640207171</v>
      </c>
      <c r="O96" s="150">
        <f t="shared" si="32"/>
        <v>3.9399353017051713</v>
      </c>
      <c r="P96" s="57">
        <f>(O96-N96)/N96</f>
        <v>3.8661798622020627E-2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F27:F31 P28:P32 L28:L32 P57:P59 J57:L59 F51:F52 D68:E93 J68:K95 D7:E21 J7:K19 F80:F87 L80:L87 N80:O87 P80:P87 L93 N94:O94 P94 J61:L61 J60:K60 P61 F57:F58 F54 D39:E43 J39:K4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9C818BB3-71BB-4A30-89C4-41D16587D97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281" id="{50972906-F9D6-4B59-BD1F-604D4E4D2BD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86" id="{E79C2F2D-46FA-4D32-943E-CD15202B13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5" id="{F90A26A5-FC84-4B68-9C18-E249BAEED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1" id="{0C52D5E3-3B86-4457-83B3-7F7D864E3E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A5B68-8DB1-4A8E-8671-3968E17F3ACF}">
  <sheetPr codeName="Folha29">
    <tabColor rgb="FFFFC000"/>
    <pageSetUpPr fitToPage="1"/>
  </sheetPr>
  <dimension ref="A1:S96"/>
  <sheetViews>
    <sheetView showGridLines="0" topLeftCell="A32" workbookViewId="0">
      <selection activeCell="E84" sqref="E84"/>
    </sheetView>
  </sheetViews>
  <sheetFormatPr defaultRowHeight="15" x14ac:dyDescent="0.25"/>
  <cols>
    <col min="1" max="1" width="32.5703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  <col min="19" max="19" width="11" bestFit="1" customWidth="1"/>
  </cols>
  <sheetData>
    <row r="1" spans="1:19" ht="15.75" x14ac:dyDescent="0.25">
      <c r="A1" s="4" t="s">
        <v>137</v>
      </c>
    </row>
    <row r="3" spans="1:19" ht="8.25" customHeight="1" thickBot="1" x14ac:dyDescent="0.3"/>
    <row r="4" spans="1:19" x14ac:dyDescent="0.25">
      <c r="A4" s="355" t="s">
        <v>3</v>
      </c>
      <c r="B4" s="349" t="s">
        <v>1</v>
      </c>
      <c r="C4" s="342"/>
      <c r="D4" s="349" t="s">
        <v>104</v>
      </c>
      <c r="E4" s="342"/>
      <c r="F4" s="130" t="s">
        <v>0</v>
      </c>
      <c r="H4" s="358" t="s">
        <v>19</v>
      </c>
      <c r="I4" s="359"/>
      <c r="J4" s="349" t="s">
        <v>104</v>
      </c>
      <c r="K4" s="347"/>
      <c r="L4" s="130" t="s">
        <v>0</v>
      </c>
      <c r="N4" s="341" t="s">
        <v>22</v>
      </c>
      <c r="O4" s="342"/>
      <c r="P4" s="130" t="s">
        <v>0</v>
      </c>
    </row>
    <row r="5" spans="1:19" x14ac:dyDescent="0.25">
      <c r="A5" s="356"/>
      <c r="B5" s="350" t="s">
        <v>154</v>
      </c>
      <c r="C5" s="344"/>
      <c r="D5" s="350" t="str">
        <f>B5</f>
        <v>jan-abr</v>
      </c>
      <c r="E5" s="344"/>
      <c r="F5" s="131" t="s">
        <v>151</v>
      </c>
      <c r="H5" s="339" t="str">
        <f>B5</f>
        <v>jan-abr</v>
      </c>
      <c r="I5" s="344"/>
      <c r="J5" s="350" t="str">
        <f>B5</f>
        <v>jan-abr</v>
      </c>
      <c r="K5" s="340"/>
      <c r="L5" s="131" t="str">
        <f>F5</f>
        <v>2023/2022</v>
      </c>
      <c r="N5" s="339" t="str">
        <f>B5</f>
        <v>jan-abr</v>
      </c>
      <c r="O5" s="340"/>
      <c r="P5" s="131" t="str">
        <f>L5</f>
        <v>2023/2022</v>
      </c>
    </row>
    <row r="6" spans="1:19" ht="19.5" customHeight="1" thickBot="1" x14ac:dyDescent="0.3">
      <c r="A6" s="357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9" ht="20.100000000000001" customHeight="1" x14ac:dyDescent="0.25">
      <c r="A7" s="8" t="s">
        <v>161</v>
      </c>
      <c r="B7" s="39">
        <v>22309.37</v>
      </c>
      <c r="C7" s="147">
        <v>21814.920000000002</v>
      </c>
      <c r="D7" s="247">
        <f>B7/$B$33</f>
        <v>0.20500957948324539</v>
      </c>
      <c r="E7" s="246">
        <f>C7/$C$33</f>
        <v>0.19958954759933109</v>
      </c>
      <c r="F7" s="52">
        <f>(C7-B7)/B7</f>
        <v>-2.2163333164495327E-2</v>
      </c>
      <c r="H7" s="39">
        <v>6075.6970000000001</v>
      </c>
      <c r="I7" s="147">
        <v>6747.9199999999992</v>
      </c>
      <c r="J7" s="247">
        <f>H7/$H$33</f>
        <v>0.22364239608484093</v>
      </c>
      <c r="K7" s="246">
        <f>I7/$I$33</f>
        <v>0.23359406312334743</v>
      </c>
      <c r="L7" s="52">
        <f t="shared" ref="L7:L33" si="0">(I7-H7)/H7</f>
        <v>0.11064129761573019</v>
      </c>
      <c r="N7" s="27">
        <f t="shared" ref="N7:O33" si="1">(H7/B7)*10</f>
        <v>2.7233834931241896</v>
      </c>
      <c r="O7" s="151">
        <f t="shared" si="1"/>
        <v>3.0932591089034474</v>
      </c>
      <c r="P7" s="61">
        <f>(O7-N7)/N7</f>
        <v>0.13581473806869071</v>
      </c>
      <c r="R7" s="119"/>
      <c r="S7" s="2"/>
    </row>
    <row r="8" spans="1:19" ht="20.100000000000001" customHeight="1" x14ac:dyDescent="0.25">
      <c r="A8" s="8" t="s">
        <v>164</v>
      </c>
      <c r="B8" s="19">
        <v>20449.28</v>
      </c>
      <c r="C8" s="140">
        <v>14679.91</v>
      </c>
      <c r="D8" s="247">
        <f t="shared" ref="D8:D32" si="2">B8/$B$33</f>
        <v>0.18791648054315924</v>
      </c>
      <c r="E8" s="215">
        <f t="shared" ref="E8:E32" si="3">C8/$C$33</f>
        <v>0.13430975661147948</v>
      </c>
      <c r="F8" s="52">
        <f t="shared" ref="F8:F33" si="4">(C8-B8)/B8</f>
        <v>-0.28213071560465697</v>
      </c>
      <c r="H8" s="19">
        <v>4240.7650000000003</v>
      </c>
      <c r="I8" s="140">
        <v>3270.9810000000002</v>
      </c>
      <c r="J8" s="247">
        <f t="shared" ref="J8:J32" si="5">H8/$H$33</f>
        <v>0.15609976037855913</v>
      </c>
      <c r="K8" s="215">
        <f t="shared" ref="K8:K32" si="6">I8/$I$33</f>
        <v>0.11323218742801786</v>
      </c>
      <c r="L8" s="52">
        <f t="shared" si="0"/>
        <v>-0.22868138177899508</v>
      </c>
      <c r="N8" s="27">
        <f t="shared" si="1"/>
        <v>2.0737967302516278</v>
      </c>
      <c r="O8" s="152">
        <f t="shared" si="1"/>
        <v>2.2282023527392201</v>
      </c>
      <c r="P8" s="52">
        <f t="shared" ref="P8:P71" si="7">(O8-N8)/N8</f>
        <v>7.4455524128855768E-2</v>
      </c>
    </row>
    <row r="9" spans="1:19" ht="20.100000000000001" customHeight="1" x14ac:dyDescent="0.25">
      <c r="A9" s="8" t="s">
        <v>162</v>
      </c>
      <c r="B9" s="19">
        <v>10354.460000000001</v>
      </c>
      <c r="C9" s="140">
        <v>8587.2199999999993</v>
      </c>
      <c r="D9" s="247">
        <f t="shared" si="2"/>
        <v>9.5151207334679799E-2</v>
      </c>
      <c r="E9" s="215">
        <f t="shared" si="3"/>
        <v>7.856638277545494E-2</v>
      </c>
      <c r="F9" s="52">
        <f t="shared" si="4"/>
        <v>-0.17067427948922506</v>
      </c>
      <c r="H9" s="19">
        <v>2320.2730000000001</v>
      </c>
      <c r="I9" s="140">
        <v>2102.8739999999998</v>
      </c>
      <c r="J9" s="247">
        <f t="shared" si="5"/>
        <v>8.5407717549272483E-2</v>
      </c>
      <c r="K9" s="215">
        <f t="shared" si="6"/>
        <v>7.2795599517547063E-2</v>
      </c>
      <c r="L9" s="52">
        <f t="shared" si="0"/>
        <v>-9.3695440148637829E-2</v>
      </c>
      <c r="N9" s="27">
        <f t="shared" si="1"/>
        <v>2.2408440420842806</v>
      </c>
      <c r="O9" s="152">
        <f t="shared" si="1"/>
        <v>2.4488414178278886</v>
      </c>
      <c r="P9" s="52">
        <f t="shared" si="7"/>
        <v>9.2820995944966789E-2</v>
      </c>
    </row>
    <row r="10" spans="1:19" ht="20.100000000000001" customHeight="1" x14ac:dyDescent="0.25">
      <c r="A10" s="8" t="s">
        <v>170</v>
      </c>
      <c r="B10" s="19">
        <v>7525.56</v>
      </c>
      <c r="C10" s="140">
        <v>9020.3599999999988</v>
      </c>
      <c r="D10" s="247">
        <f t="shared" si="2"/>
        <v>6.9155332085842514E-2</v>
      </c>
      <c r="E10" s="215">
        <f t="shared" si="3"/>
        <v>8.2529276824444081E-2</v>
      </c>
      <c r="F10" s="52">
        <f t="shared" si="4"/>
        <v>0.19862973652459062</v>
      </c>
      <c r="H10" s="19">
        <v>1635.9070000000002</v>
      </c>
      <c r="I10" s="140">
        <v>1832.6370000000002</v>
      </c>
      <c r="J10" s="247">
        <f t="shared" si="5"/>
        <v>6.0216656829984103E-2</v>
      </c>
      <c r="K10" s="215">
        <f t="shared" si="6"/>
        <v>6.3440752566743849E-2</v>
      </c>
      <c r="L10" s="52">
        <f t="shared" si="0"/>
        <v>0.12025744739768214</v>
      </c>
      <c r="N10" s="27">
        <f t="shared" si="1"/>
        <v>2.1738010194590172</v>
      </c>
      <c r="O10" s="152">
        <f t="shared" si="1"/>
        <v>2.0316672505310214</v>
      </c>
      <c r="P10" s="52">
        <f t="shared" si="7"/>
        <v>-6.5384903059511806E-2</v>
      </c>
    </row>
    <row r="11" spans="1:19" ht="20.100000000000001" customHeight="1" x14ac:dyDescent="0.25">
      <c r="A11" s="8" t="s">
        <v>163</v>
      </c>
      <c r="B11" s="19">
        <v>5568.26</v>
      </c>
      <c r="C11" s="140">
        <v>5943.35</v>
      </c>
      <c r="D11" s="247">
        <f t="shared" si="2"/>
        <v>5.1168932204422451E-2</v>
      </c>
      <c r="E11" s="215">
        <f t="shared" si="3"/>
        <v>5.437702901154276E-2</v>
      </c>
      <c r="F11" s="52">
        <f t="shared" si="4"/>
        <v>6.7362156221153491E-2</v>
      </c>
      <c r="H11" s="19">
        <v>1503.027</v>
      </c>
      <c r="I11" s="140">
        <v>1765.5539999999999</v>
      </c>
      <c r="J11" s="247">
        <f t="shared" si="5"/>
        <v>5.5325431742269275E-2</v>
      </c>
      <c r="K11" s="215">
        <f t="shared" si="6"/>
        <v>6.1118527268206879E-2</v>
      </c>
      <c r="L11" s="52">
        <f t="shared" si="0"/>
        <v>0.17466552497060919</v>
      </c>
      <c r="N11" s="27">
        <f t="shared" si="1"/>
        <v>2.6992758958812986</v>
      </c>
      <c r="O11" s="152">
        <f t="shared" si="1"/>
        <v>2.970637771627112</v>
      </c>
      <c r="P11" s="52">
        <f t="shared" si="7"/>
        <v>0.10053135959902136</v>
      </c>
    </row>
    <row r="12" spans="1:19" ht="20.100000000000001" customHeight="1" x14ac:dyDescent="0.25">
      <c r="A12" s="8" t="s">
        <v>172</v>
      </c>
      <c r="B12" s="19">
        <v>3963.1600000000003</v>
      </c>
      <c r="C12" s="140">
        <v>7103.8600000000006</v>
      </c>
      <c r="D12" s="247">
        <f t="shared" si="2"/>
        <v>3.6419036710799942E-2</v>
      </c>
      <c r="E12" s="215">
        <f t="shared" si="3"/>
        <v>6.499479272025678E-2</v>
      </c>
      <c r="F12" s="52">
        <f t="shared" si="4"/>
        <v>0.79247368261690165</v>
      </c>
      <c r="H12" s="19">
        <v>921.11699999999996</v>
      </c>
      <c r="I12" s="140">
        <v>1706.1029999999998</v>
      </c>
      <c r="J12" s="247">
        <f t="shared" si="5"/>
        <v>3.3905708753165342E-2</v>
      </c>
      <c r="K12" s="215">
        <f t="shared" si="6"/>
        <v>5.9060500402632582E-2</v>
      </c>
      <c r="L12" s="52">
        <f t="shared" si="0"/>
        <v>0.85221095691426807</v>
      </c>
      <c r="N12" s="27">
        <f t="shared" si="1"/>
        <v>2.3241983669596986</v>
      </c>
      <c r="O12" s="152">
        <f t="shared" si="1"/>
        <v>2.4016562826407046</v>
      </c>
      <c r="P12" s="52">
        <f t="shared" si="7"/>
        <v>3.3326723218693809E-2</v>
      </c>
    </row>
    <row r="13" spans="1:19" ht="20.100000000000001" customHeight="1" x14ac:dyDescent="0.25">
      <c r="A13" s="8" t="s">
        <v>166</v>
      </c>
      <c r="B13" s="19">
        <v>6297.46</v>
      </c>
      <c r="C13" s="140">
        <v>4811.92</v>
      </c>
      <c r="D13" s="247">
        <f t="shared" si="2"/>
        <v>5.7869837938613174E-2</v>
      </c>
      <c r="E13" s="215">
        <f t="shared" si="3"/>
        <v>4.4025324680731039E-2</v>
      </c>
      <c r="F13" s="52">
        <f t="shared" si="4"/>
        <v>-0.23589510691612173</v>
      </c>
      <c r="H13" s="19">
        <v>2074.0610000000001</v>
      </c>
      <c r="I13" s="140">
        <v>1700.7570000000001</v>
      </c>
      <c r="J13" s="247">
        <f t="shared" si="5"/>
        <v>7.6344816350473257E-2</v>
      </c>
      <c r="K13" s="215">
        <f t="shared" si="6"/>
        <v>5.8875436877656388E-2</v>
      </c>
      <c r="L13" s="52">
        <f t="shared" si="0"/>
        <v>-0.1799869917037156</v>
      </c>
      <c r="N13" s="27">
        <f t="shared" si="1"/>
        <v>3.2934881682456103</v>
      </c>
      <c r="O13" s="152">
        <f t="shared" si="1"/>
        <v>3.5344664915459942</v>
      </c>
      <c r="P13" s="52">
        <f t="shared" si="7"/>
        <v>7.3168115684699525E-2</v>
      </c>
    </row>
    <row r="14" spans="1:19" ht="20.100000000000001" customHeight="1" x14ac:dyDescent="0.25">
      <c r="A14" s="8" t="s">
        <v>160</v>
      </c>
      <c r="B14" s="19">
        <v>8743.2899999999991</v>
      </c>
      <c r="C14" s="140">
        <v>6061.14</v>
      </c>
      <c r="D14" s="247">
        <f t="shared" si="2"/>
        <v>8.0345532222562285E-2</v>
      </c>
      <c r="E14" s="215">
        <f t="shared" si="3"/>
        <v>5.5454715879600269E-2</v>
      </c>
      <c r="F14" s="52">
        <f t="shared" si="4"/>
        <v>-0.30676667478717956</v>
      </c>
      <c r="H14" s="19">
        <v>2060.395</v>
      </c>
      <c r="I14" s="140">
        <v>1503.7350000000001</v>
      </c>
      <c r="J14" s="247">
        <f t="shared" si="5"/>
        <v>7.5841779911214435E-2</v>
      </c>
      <c r="K14" s="215">
        <f t="shared" si="6"/>
        <v>5.205508786571076E-2</v>
      </c>
      <c r="L14" s="52">
        <f t="shared" si="0"/>
        <v>-0.27017149624222531</v>
      </c>
      <c r="N14" s="27">
        <f t="shared" si="1"/>
        <v>2.3565442756673978</v>
      </c>
      <c r="O14" s="152">
        <f t="shared" si="1"/>
        <v>2.4809441788178463</v>
      </c>
      <c r="P14" s="52">
        <f t="shared" si="7"/>
        <v>5.2789121950707771E-2</v>
      </c>
    </row>
    <row r="15" spans="1:19" ht="20.100000000000001" customHeight="1" x14ac:dyDescent="0.25">
      <c r="A15" s="8" t="s">
        <v>178</v>
      </c>
      <c r="B15" s="19">
        <v>928.57</v>
      </c>
      <c r="C15" s="140">
        <v>4194.9500000000007</v>
      </c>
      <c r="D15" s="247">
        <f t="shared" si="2"/>
        <v>8.5329951146427344E-3</v>
      </c>
      <c r="E15" s="215">
        <f t="shared" si="3"/>
        <v>3.8380529137939261E-2</v>
      </c>
      <c r="F15" s="52">
        <f t="shared" si="4"/>
        <v>3.5176454117621723</v>
      </c>
      <c r="H15" s="19">
        <v>198.19600000000003</v>
      </c>
      <c r="I15" s="140">
        <v>814.94899999999996</v>
      </c>
      <c r="J15" s="247">
        <f t="shared" si="5"/>
        <v>7.2954639335093803E-3</v>
      </c>
      <c r="K15" s="215">
        <f t="shared" si="6"/>
        <v>2.8211248525220941E-2</v>
      </c>
      <c r="L15" s="52">
        <f t="shared" si="0"/>
        <v>3.1118337403378464</v>
      </c>
      <c r="N15" s="27">
        <f t="shared" si="1"/>
        <v>2.1344217452642238</v>
      </c>
      <c r="O15" s="152">
        <f t="shared" si="1"/>
        <v>1.9426906160979267</v>
      </c>
      <c r="P15" s="52">
        <f t="shared" si="7"/>
        <v>-8.9828137101630942E-2</v>
      </c>
    </row>
    <row r="16" spans="1:19" ht="20.100000000000001" customHeight="1" x14ac:dyDescent="0.25">
      <c r="A16" s="8" t="s">
        <v>171</v>
      </c>
      <c r="B16" s="19">
        <v>2094.4899999999998</v>
      </c>
      <c r="C16" s="140">
        <v>2124.9500000000003</v>
      </c>
      <c r="D16" s="247">
        <f t="shared" si="2"/>
        <v>1.9247092774554487E-2</v>
      </c>
      <c r="E16" s="215">
        <f t="shared" si="3"/>
        <v>1.9441639445443696E-2</v>
      </c>
      <c r="F16" s="52">
        <f t="shared" si="4"/>
        <v>1.4542919756122251E-2</v>
      </c>
      <c r="H16" s="19">
        <v>753.44400000000007</v>
      </c>
      <c r="I16" s="140">
        <v>781.80899999999997</v>
      </c>
      <c r="J16" s="247">
        <f t="shared" si="5"/>
        <v>2.7733776301837782E-2</v>
      </c>
      <c r="K16" s="215">
        <f t="shared" si="6"/>
        <v>2.7064034679782977E-2</v>
      </c>
      <c r="L16" s="52">
        <f t="shared" si="0"/>
        <v>3.764712440473332E-2</v>
      </c>
      <c r="N16" s="27">
        <f t="shared" si="1"/>
        <v>3.5972671151449767</v>
      </c>
      <c r="O16" s="152">
        <f t="shared" si="1"/>
        <v>3.6791877455940138</v>
      </c>
      <c r="P16" s="52">
        <f t="shared" si="7"/>
        <v>2.2773018468420194E-2</v>
      </c>
    </row>
    <row r="17" spans="1:16" ht="20.100000000000001" customHeight="1" x14ac:dyDescent="0.25">
      <c r="A17" s="8" t="s">
        <v>168</v>
      </c>
      <c r="B17" s="19">
        <v>2507.1500000000005</v>
      </c>
      <c r="C17" s="140">
        <v>2432.62</v>
      </c>
      <c r="D17" s="247">
        <f t="shared" si="2"/>
        <v>2.3039187892863796E-2</v>
      </c>
      <c r="E17" s="215">
        <f t="shared" si="3"/>
        <v>2.2256580600849542E-2</v>
      </c>
      <c r="F17" s="52">
        <f t="shared" si="4"/>
        <v>-2.9726980834812691E-2</v>
      </c>
      <c r="H17" s="19">
        <v>747.202</v>
      </c>
      <c r="I17" s="140">
        <v>759.36400000000003</v>
      </c>
      <c r="J17" s="247">
        <f t="shared" si="5"/>
        <v>2.7504012402097294E-2</v>
      </c>
      <c r="K17" s="215">
        <f t="shared" si="6"/>
        <v>2.6287051735882708E-2</v>
      </c>
      <c r="L17" s="52">
        <f t="shared" si="0"/>
        <v>1.6276723028043331E-2</v>
      </c>
      <c r="N17" s="27">
        <f t="shared" si="1"/>
        <v>2.9802843866541684</v>
      </c>
      <c r="O17" s="152">
        <f t="shared" si="1"/>
        <v>3.1215890685762675</v>
      </c>
      <c r="P17" s="52">
        <f t="shared" si="7"/>
        <v>4.7413153776487596E-2</v>
      </c>
    </row>
    <row r="18" spans="1:16" ht="20.100000000000001" customHeight="1" x14ac:dyDescent="0.25">
      <c r="A18" s="8" t="s">
        <v>183</v>
      </c>
      <c r="B18" s="19">
        <v>991.15</v>
      </c>
      <c r="C18" s="140">
        <v>3129.2</v>
      </c>
      <c r="D18" s="247">
        <f t="shared" si="2"/>
        <v>9.1080673593570173E-3</v>
      </c>
      <c r="E18" s="215">
        <f t="shared" si="3"/>
        <v>2.862974571292614E-2</v>
      </c>
      <c r="F18" s="52">
        <f t="shared" si="4"/>
        <v>2.1571406951520959</v>
      </c>
      <c r="H18" s="19">
        <v>192.28499999999997</v>
      </c>
      <c r="I18" s="140">
        <v>656.50599999999997</v>
      </c>
      <c r="J18" s="247">
        <f t="shared" si="5"/>
        <v>7.0778839252802822E-3</v>
      </c>
      <c r="K18" s="215">
        <f t="shared" si="6"/>
        <v>2.2726396282833281E-2</v>
      </c>
      <c r="L18" s="52">
        <f t="shared" si="0"/>
        <v>2.4142340796213957</v>
      </c>
      <c r="N18" s="27">
        <f t="shared" si="1"/>
        <v>1.9400191696514146</v>
      </c>
      <c r="O18" s="152">
        <f t="shared" si="1"/>
        <v>2.0979994886872042</v>
      </c>
      <c r="P18" s="52">
        <f t="shared" si="7"/>
        <v>8.1432349487647437E-2</v>
      </c>
    </row>
    <row r="19" spans="1:16" ht="20.100000000000001" customHeight="1" x14ac:dyDescent="0.25">
      <c r="A19" s="8" t="s">
        <v>165</v>
      </c>
      <c r="B19" s="19">
        <v>1610.1100000000001</v>
      </c>
      <c r="C19" s="140">
        <v>1916.3300000000002</v>
      </c>
      <c r="D19" s="247">
        <f t="shared" si="2"/>
        <v>1.4795934355016223E-2</v>
      </c>
      <c r="E19" s="215">
        <f t="shared" si="3"/>
        <v>1.7532928736434795E-2</v>
      </c>
      <c r="F19" s="52">
        <f t="shared" si="4"/>
        <v>0.19018576370558535</v>
      </c>
      <c r="H19" s="19">
        <v>399.77800000000002</v>
      </c>
      <c r="I19" s="140">
        <v>509.26199999999994</v>
      </c>
      <c r="J19" s="247">
        <f t="shared" si="5"/>
        <v>1.4715564291966098E-2</v>
      </c>
      <c r="K19" s="215">
        <f t="shared" si="6"/>
        <v>1.7629222008311029E-2</v>
      </c>
      <c r="L19" s="52">
        <f t="shared" si="0"/>
        <v>0.27386199340634032</v>
      </c>
      <c r="N19" s="27">
        <f t="shared" si="1"/>
        <v>2.4829235269639964</v>
      </c>
      <c r="O19" s="152">
        <f t="shared" si="1"/>
        <v>2.6574859236144084</v>
      </c>
      <c r="P19" s="52">
        <f t="shared" si="7"/>
        <v>7.0305184495093473E-2</v>
      </c>
    </row>
    <row r="20" spans="1:16" ht="20.100000000000001" customHeight="1" x14ac:dyDescent="0.25">
      <c r="A20" s="8" t="s">
        <v>200</v>
      </c>
      <c r="B20" s="19">
        <v>1834.4099999999999</v>
      </c>
      <c r="C20" s="140">
        <v>2270.2299999999996</v>
      </c>
      <c r="D20" s="247">
        <f t="shared" si="2"/>
        <v>1.6857115315217785E-2</v>
      </c>
      <c r="E20" s="215">
        <f t="shared" si="3"/>
        <v>2.0770838428306373E-2</v>
      </c>
      <c r="F20" s="52">
        <f t="shared" si="4"/>
        <v>0.23758047546622607</v>
      </c>
      <c r="H20" s="19">
        <v>416.452</v>
      </c>
      <c r="I20" s="140">
        <v>485.17600000000004</v>
      </c>
      <c r="J20" s="247">
        <f t="shared" si="5"/>
        <v>1.5329323225684918E-2</v>
      </c>
      <c r="K20" s="215">
        <f t="shared" si="6"/>
        <v>1.6795432247260378E-2</v>
      </c>
      <c r="L20" s="52">
        <f t="shared" si="0"/>
        <v>0.16502261965364567</v>
      </c>
      <c r="N20" s="27">
        <f t="shared" si="1"/>
        <v>2.2702231235111019</v>
      </c>
      <c r="O20" s="152">
        <f t="shared" si="1"/>
        <v>2.1371226703902253</v>
      </c>
      <c r="P20" s="52">
        <f t="shared" si="7"/>
        <v>-5.8628798087046574E-2</v>
      </c>
    </row>
    <row r="21" spans="1:16" ht="20.100000000000001" customHeight="1" x14ac:dyDescent="0.25">
      <c r="A21" s="8" t="s">
        <v>182</v>
      </c>
      <c r="B21" s="19">
        <v>2088.09</v>
      </c>
      <c r="C21" s="140">
        <v>1703.99</v>
      </c>
      <c r="D21" s="247">
        <f t="shared" si="2"/>
        <v>1.9188280656207233E-2</v>
      </c>
      <c r="E21" s="215">
        <f t="shared" si="3"/>
        <v>1.5590182921311842E-2</v>
      </c>
      <c r="F21" s="52">
        <f t="shared" si="4"/>
        <v>-0.18394800990378773</v>
      </c>
      <c r="H21" s="19">
        <v>565.84199999999998</v>
      </c>
      <c r="I21" s="140">
        <v>467.51</v>
      </c>
      <c r="J21" s="247">
        <f t="shared" si="5"/>
        <v>2.0828270515372733E-2</v>
      </c>
      <c r="K21" s="215">
        <f t="shared" si="6"/>
        <v>1.6183884878717615E-2</v>
      </c>
      <c r="L21" s="52">
        <f t="shared" si="0"/>
        <v>-0.17377995977675748</v>
      </c>
      <c r="N21" s="27">
        <f t="shared" si="1"/>
        <v>2.7098544602962518</v>
      </c>
      <c r="O21" s="152">
        <f t="shared" si="1"/>
        <v>2.7436193874377195</v>
      </c>
      <c r="P21" s="52">
        <f t="shared" si="7"/>
        <v>1.2460051872223578E-2</v>
      </c>
    </row>
    <row r="22" spans="1:16" ht="20.100000000000001" customHeight="1" x14ac:dyDescent="0.25">
      <c r="A22" s="8" t="s">
        <v>184</v>
      </c>
      <c r="B22" s="19">
        <v>671.83000000000015</v>
      </c>
      <c r="C22" s="140">
        <v>1436.11</v>
      </c>
      <c r="D22" s="247">
        <f t="shared" si="2"/>
        <v>6.1737102295685081E-3</v>
      </c>
      <c r="E22" s="215">
        <f t="shared" si="3"/>
        <v>1.3139289312217296E-2</v>
      </c>
      <c r="F22" s="52">
        <f t="shared" si="4"/>
        <v>1.1376092166172984</v>
      </c>
      <c r="H22" s="19">
        <v>167.458</v>
      </c>
      <c r="I22" s="140">
        <v>365.959</v>
      </c>
      <c r="J22" s="247">
        <f t="shared" si="5"/>
        <v>6.1640184432461484E-3</v>
      </c>
      <c r="K22" s="215">
        <f t="shared" si="6"/>
        <v>1.2668474099656948E-2</v>
      </c>
      <c r="L22" s="52">
        <f t="shared" ref="L22" si="8">(I22-H22)/H22</f>
        <v>1.1853778260817638</v>
      </c>
      <c r="N22" s="27">
        <f t="shared" ref="N22" si="9">(H22/B22)*10</f>
        <v>2.4925650834288429</v>
      </c>
      <c r="O22" s="152">
        <f t="shared" ref="O22" si="10">(I22/C22)*10</f>
        <v>2.548265801366191</v>
      </c>
      <c r="P22" s="52">
        <f t="shared" ref="P22" si="11">(O22-N22)/N22</f>
        <v>2.2346745650759347E-2</v>
      </c>
    </row>
    <row r="23" spans="1:16" ht="20.100000000000001" customHeight="1" x14ac:dyDescent="0.25">
      <c r="A23" s="8" t="s">
        <v>175</v>
      </c>
      <c r="B23" s="19">
        <v>499.11</v>
      </c>
      <c r="C23" s="140">
        <v>1283.28</v>
      </c>
      <c r="D23" s="247">
        <f t="shared" si="2"/>
        <v>4.5865181856718775E-3</v>
      </c>
      <c r="E23" s="215">
        <f t="shared" si="3"/>
        <v>1.1741013702698408E-2</v>
      </c>
      <c r="F23" s="52">
        <f t="shared" si="4"/>
        <v>1.5711366231892767</v>
      </c>
      <c r="H23" s="19">
        <v>143.31599999999997</v>
      </c>
      <c r="I23" s="140">
        <v>335.36500000000001</v>
      </c>
      <c r="J23" s="247">
        <f t="shared" si="5"/>
        <v>5.2753673590528061E-3</v>
      </c>
      <c r="K23" s="215">
        <f t="shared" si="6"/>
        <v>1.1609395632930062E-2</v>
      </c>
      <c r="L23" s="52">
        <f t="shared" si="0"/>
        <v>1.3400387953892103</v>
      </c>
      <c r="N23" s="27">
        <f t="shared" si="1"/>
        <v>2.871431147442447</v>
      </c>
      <c r="O23" s="152">
        <f t="shared" si="1"/>
        <v>2.6133423726700333</v>
      </c>
      <c r="P23" s="52">
        <f t="shared" si="7"/>
        <v>-8.988158222156592E-2</v>
      </c>
    </row>
    <row r="24" spans="1:16" ht="20.100000000000001" customHeight="1" x14ac:dyDescent="0.25">
      <c r="A24" s="8" t="s">
        <v>169</v>
      </c>
      <c r="B24" s="19">
        <v>701.17000000000007</v>
      </c>
      <c r="C24" s="140">
        <v>794.97</v>
      </c>
      <c r="D24" s="247">
        <f t="shared" si="2"/>
        <v>6.4433270346167188E-3</v>
      </c>
      <c r="E24" s="215">
        <f t="shared" si="3"/>
        <v>7.2733570719049267E-3</v>
      </c>
      <c r="F24" s="52">
        <f t="shared" si="4"/>
        <v>0.13377640229901441</v>
      </c>
      <c r="H24" s="19">
        <v>234.87100000000004</v>
      </c>
      <c r="I24" s="140">
        <v>260.62700000000001</v>
      </c>
      <c r="J24" s="247">
        <f t="shared" si="5"/>
        <v>8.6454464748394605E-3</v>
      </c>
      <c r="K24" s="215">
        <f t="shared" si="6"/>
        <v>9.022175705943266E-3</v>
      </c>
      <c r="L24" s="52">
        <f t="shared" si="0"/>
        <v>0.10966019644826296</v>
      </c>
      <c r="N24" s="27">
        <f t="shared" si="1"/>
        <v>3.3497012136856967</v>
      </c>
      <c r="O24" s="152">
        <f t="shared" si="1"/>
        <v>3.2784507591481438</v>
      </c>
      <c r="P24" s="52">
        <f t="shared" si="7"/>
        <v>-2.1270689530889727E-2</v>
      </c>
    </row>
    <row r="25" spans="1:16" ht="20.100000000000001" customHeight="1" x14ac:dyDescent="0.25">
      <c r="A25" s="8" t="s">
        <v>174</v>
      </c>
      <c r="B25" s="19">
        <v>838.48</v>
      </c>
      <c r="C25" s="140">
        <v>905.18000000000006</v>
      </c>
      <c r="D25" s="247">
        <f t="shared" si="2"/>
        <v>7.7051226549701589E-3</v>
      </c>
      <c r="E25" s="215">
        <f t="shared" si="3"/>
        <v>8.2816928366440268E-3</v>
      </c>
      <c r="F25" s="52">
        <f t="shared" si="4"/>
        <v>7.9548707184429024E-2</v>
      </c>
      <c r="H25" s="19">
        <v>232.14</v>
      </c>
      <c r="I25" s="140">
        <v>258.142</v>
      </c>
      <c r="J25" s="247">
        <f t="shared" si="5"/>
        <v>8.5449201675355056E-3</v>
      </c>
      <c r="K25" s="215">
        <f t="shared" si="6"/>
        <v>8.9361519761329659E-3</v>
      </c>
      <c r="L25" s="52">
        <f t="shared" si="0"/>
        <v>0.11200999396915659</v>
      </c>
      <c r="N25" s="27">
        <f t="shared" si="1"/>
        <v>2.7685812422478766</v>
      </c>
      <c r="O25" s="152">
        <f t="shared" si="1"/>
        <v>2.851830575134227</v>
      </c>
      <c r="P25" s="52">
        <f t="shared" si="7"/>
        <v>3.0069311897366714E-2</v>
      </c>
    </row>
    <row r="26" spans="1:16" ht="20.100000000000001" customHeight="1" x14ac:dyDescent="0.25">
      <c r="A26" s="8" t="s">
        <v>173</v>
      </c>
      <c r="B26" s="19">
        <v>580.93000000000006</v>
      </c>
      <c r="C26" s="140">
        <v>846.67000000000007</v>
      </c>
      <c r="D26" s="247">
        <f t="shared" si="2"/>
        <v>5.338394361167606E-3</v>
      </c>
      <c r="E26" s="215">
        <f t="shared" si="3"/>
        <v>7.7463718531136328E-3</v>
      </c>
      <c r="F26" s="52">
        <f t="shared" si="4"/>
        <v>0.4574389341228719</v>
      </c>
      <c r="H26" s="19">
        <v>148.208</v>
      </c>
      <c r="I26" s="140">
        <v>219.85900000000001</v>
      </c>
      <c r="J26" s="247">
        <f t="shared" si="5"/>
        <v>5.4554386499099782E-3</v>
      </c>
      <c r="K26" s="215">
        <f t="shared" si="6"/>
        <v>7.6109018963230234E-3</v>
      </c>
      <c r="L26" s="52">
        <f t="shared" si="0"/>
        <v>0.4834489366296017</v>
      </c>
      <c r="N26" s="27">
        <f t="shared" si="1"/>
        <v>2.5512195961647697</v>
      </c>
      <c r="O26" s="152">
        <f t="shared" si="1"/>
        <v>2.5967496190959878</v>
      </c>
      <c r="P26" s="52">
        <f t="shared" si="7"/>
        <v>1.7846375513759408E-2</v>
      </c>
    </row>
    <row r="27" spans="1:16" ht="20.100000000000001" customHeight="1" x14ac:dyDescent="0.25">
      <c r="A27" s="8" t="s">
        <v>176</v>
      </c>
      <c r="B27" s="19">
        <v>656.3599999999999</v>
      </c>
      <c r="C27" s="140">
        <v>473.41</v>
      </c>
      <c r="D27" s="247">
        <f t="shared" si="2"/>
        <v>6.0315503122509925E-3</v>
      </c>
      <c r="E27" s="215">
        <f t="shared" si="3"/>
        <v>4.3313332218958087E-3</v>
      </c>
      <c r="F27" s="52">
        <f t="shared" si="4"/>
        <v>-0.27873423121457724</v>
      </c>
      <c r="H27" s="19">
        <v>214.26299999999998</v>
      </c>
      <c r="I27" s="140">
        <v>202.22200000000001</v>
      </c>
      <c r="J27" s="247">
        <f t="shared" si="5"/>
        <v>7.8868795979006642E-3</v>
      </c>
      <c r="K27" s="215">
        <f t="shared" si="6"/>
        <v>7.0003584264380098E-3</v>
      </c>
      <c r="L27" s="52">
        <f t="shared" si="0"/>
        <v>-5.6197290246099277E-2</v>
      </c>
      <c r="N27" s="27">
        <f t="shared" si="1"/>
        <v>3.2644128222317019</v>
      </c>
      <c r="O27" s="152">
        <f t="shared" si="1"/>
        <v>4.2716038951437438</v>
      </c>
      <c r="P27" s="52">
        <f t="shared" si="7"/>
        <v>0.30853667344177382</v>
      </c>
    </row>
    <row r="28" spans="1:16" ht="20.100000000000001" customHeight="1" x14ac:dyDescent="0.25">
      <c r="A28" s="8" t="s">
        <v>185</v>
      </c>
      <c r="B28" s="19">
        <v>294.56</v>
      </c>
      <c r="C28" s="140">
        <v>743.39</v>
      </c>
      <c r="D28" s="247">
        <f t="shared" si="2"/>
        <v>2.7068277469325564E-3</v>
      </c>
      <c r="E28" s="215">
        <f t="shared" si="3"/>
        <v>6.801440197345061E-3</v>
      </c>
      <c r="F28" s="52">
        <f t="shared" si="4"/>
        <v>1.52373030961434</v>
      </c>
      <c r="H28" s="19">
        <v>76.13600000000001</v>
      </c>
      <c r="I28" s="140">
        <v>178.24600000000001</v>
      </c>
      <c r="J28" s="247">
        <f t="shared" si="5"/>
        <v>2.8025159036593581E-3</v>
      </c>
      <c r="K28" s="215">
        <f t="shared" si="6"/>
        <v>6.1703765568477684E-3</v>
      </c>
      <c r="L28" s="52">
        <f t="shared" si="0"/>
        <v>1.3411526741620257</v>
      </c>
      <c r="N28" s="27">
        <f t="shared" si="1"/>
        <v>2.5847365562194464</v>
      </c>
      <c r="O28" s="152">
        <f t="shared" si="1"/>
        <v>2.3977454633503279</v>
      </c>
      <c r="P28" s="52">
        <f t="shared" si="7"/>
        <v>-7.2344352626257671E-2</v>
      </c>
    </row>
    <row r="29" spans="1:16" ht="20.100000000000001" customHeight="1" x14ac:dyDescent="0.25">
      <c r="A29" s="8" t="s">
        <v>186</v>
      </c>
      <c r="B29" s="19">
        <v>1748.3800000000003</v>
      </c>
      <c r="C29" s="140">
        <v>604.70000000000005</v>
      </c>
      <c r="D29" s="247">
        <f t="shared" si="2"/>
        <v>1.6066551793121754E-2</v>
      </c>
      <c r="E29" s="215">
        <f t="shared" si="3"/>
        <v>5.5325345879478592E-3</v>
      </c>
      <c r="F29" s="52">
        <f>(C29-B29)/B29</f>
        <v>-0.65413697251169656</v>
      </c>
      <c r="H29" s="19">
        <v>279.77999999999997</v>
      </c>
      <c r="I29" s="140">
        <v>169.39699999999999</v>
      </c>
      <c r="J29" s="247">
        <f t="shared" si="5"/>
        <v>1.029851712101785E-2</v>
      </c>
      <c r="K29" s="215">
        <f t="shared" si="6"/>
        <v>5.8640489974548732E-3</v>
      </c>
      <c r="L29" s="52">
        <f t="shared" si="0"/>
        <v>-0.39453499177925511</v>
      </c>
      <c r="N29" s="27">
        <f t="shared" si="1"/>
        <v>1.6002242075521336</v>
      </c>
      <c r="O29" s="152">
        <f t="shared" si="1"/>
        <v>2.8013395071936493</v>
      </c>
      <c r="P29" s="52">
        <f>(O29-N29)/N29</f>
        <v>0.75059188204561933</v>
      </c>
    </row>
    <row r="30" spans="1:16" ht="20.100000000000001" customHeight="1" x14ac:dyDescent="0.25">
      <c r="A30" s="8" t="s">
        <v>197</v>
      </c>
      <c r="B30" s="19">
        <v>790.2</v>
      </c>
      <c r="C30" s="140">
        <v>813.87999999999988</v>
      </c>
      <c r="D30" s="247">
        <f t="shared" si="2"/>
        <v>7.2614587371880304E-3</v>
      </c>
      <c r="E30" s="215">
        <f t="shared" si="3"/>
        <v>7.4463688613180127E-3</v>
      </c>
      <c r="F30" s="52">
        <f t="shared" si="4"/>
        <v>2.9967096937483971E-2</v>
      </c>
      <c r="H30" s="19">
        <v>161.71899999999999</v>
      </c>
      <c r="I30" s="140">
        <v>168.43799999999999</v>
      </c>
      <c r="J30" s="247">
        <f t="shared" si="5"/>
        <v>5.9527696414821852E-3</v>
      </c>
      <c r="K30" s="215">
        <f t="shared" si="6"/>
        <v>5.8308511073590676E-3</v>
      </c>
      <c r="L30" s="52">
        <f t="shared" si="0"/>
        <v>4.1547375385699852E-2</v>
      </c>
      <c r="N30" s="27">
        <f t="shared" si="1"/>
        <v>2.0465578334598833</v>
      </c>
      <c r="O30" s="152">
        <f t="shared" si="1"/>
        <v>2.0695679952818598</v>
      </c>
      <c r="P30" s="52">
        <f t="shared" si="7"/>
        <v>1.1243347950287723E-2</v>
      </c>
    </row>
    <row r="31" spans="1:16" ht="20.100000000000001" customHeight="1" x14ac:dyDescent="0.25">
      <c r="A31" s="8" t="s">
        <v>204</v>
      </c>
      <c r="B31" s="19">
        <v>336.21000000000004</v>
      </c>
      <c r="C31" s="140">
        <v>520.58000000000004</v>
      </c>
      <c r="D31" s="247">
        <f t="shared" si="2"/>
        <v>3.0895659858643227E-3</v>
      </c>
      <c r="E31" s="215">
        <f t="shared" si="3"/>
        <v>4.7629020271107931E-3</v>
      </c>
      <c r="F31" s="52">
        <f t="shared" si="4"/>
        <v>0.54837750215639025</v>
      </c>
      <c r="H31" s="19">
        <v>95.575000000000003</v>
      </c>
      <c r="I31" s="140">
        <v>158.66999999999999</v>
      </c>
      <c r="J31" s="247">
        <f t="shared" si="5"/>
        <v>3.5180526622391921E-3</v>
      </c>
      <c r="K31" s="215">
        <f t="shared" si="6"/>
        <v>5.4927103456741547E-3</v>
      </c>
      <c r="L31" s="52">
        <f t="shared" si="0"/>
        <v>0.66016217630133389</v>
      </c>
      <c r="N31" s="27">
        <f t="shared" si="1"/>
        <v>2.84271734927575</v>
      </c>
      <c r="O31" s="152">
        <f t="shared" si="1"/>
        <v>3.0479465211879053</v>
      </c>
      <c r="P31" s="52">
        <f t="shared" si="7"/>
        <v>7.2194716074900064E-2</v>
      </c>
    </row>
    <row r="32" spans="1:16" ht="20.100000000000001" customHeight="1" thickBot="1" x14ac:dyDescent="0.3">
      <c r="A32" s="8" t="s">
        <v>17</v>
      </c>
      <c r="B32" s="19">
        <f>B33-SUM(B7:B31)</f>
        <v>4439.0700000000506</v>
      </c>
      <c r="C32" s="140">
        <f>C33-SUM(C7:C31)</f>
        <v>5081.7900000000081</v>
      </c>
      <c r="D32" s="247">
        <f t="shared" si="2"/>
        <v>4.079236096746347E-2</v>
      </c>
      <c r="E32" s="215">
        <f t="shared" si="3"/>
        <v>4.6494425241752263E-2</v>
      </c>
      <c r="F32" s="52">
        <f t="shared" si="4"/>
        <v>0.14478708378105101</v>
      </c>
      <c r="H32" s="19">
        <f>H33-SUM(H7:H31)</f>
        <v>1309.1109999999899</v>
      </c>
      <c r="I32" s="140">
        <f>I33-SUM(I7:I31)</f>
        <v>1465.3160000000025</v>
      </c>
      <c r="J32" s="247">
        <f t="shared" si="5"/>
        <v>4.8187511783589591E-2</v>
      </c>
      <c r="K32" s="215">
        <f t="shared" si="6"/>
        <v>5.0725129847368024E-2</v>
      </c>
      <c r="L32" s="52">
        <f t="shared" si="0"/>
        <v>0.11932143263635694</v>
      </c>
      <c r="N32" s="27">
        <f t="shared" si="1"/>
        <v>2.949065907949131</v>
      </c>
      <c r="O32" s="152">
        <f t="shared" si="1"/>
        <v>2.8834642911257653</v>
      </c>
      <c r="P32" s="52">
        <f t="shared" si="7"/>
        <v>-2.2244879860615619E-2</v>
      </c>
    </row>
    <row r="33" spans="1:16" ht="26.25" customHeight="1" thickBot="1" x14ac:dyDescent="0.3">
      <c r="A33" s="12" t="s">
        <v>18</v>
      </c>
      <c r="B33" s="17">
        <v>108821.11000000004</v>
      </c>
      <c r="C33" s="145">
        <v>109298.90999999999</v>
      </c>
      <c r="D33" s="243">
        <f>SUM(D7:D32)</f>
        <v>1</v>
      </c>
      <c r="E33" s="244">
        <f>SUM(E7:E32)</f>
        <v>1.0000000000000002</v>
      </c>
      <c r="F33" s="57">
        <f t="shared" si="4"/>
        <v>4.3906922103619829E-3</v>
      </c>
      <c r="G33" s="1"/>
      <c r="H33" s="17">
        <v>27167.017999999985</v>
      </c>
      <c r="I33" s="145">
        <v>28887.378000000004</v>
      </c>
      <c r="J33" s="243">
        <f>SUM(J7:J32)</f>
        <v>0.99999999999999989</v>
      </c>
      <c r="K33" s="244">
        <f>SUM(K7:K32)</f>
        <v>0.99999999999999989</v>
      </c>
      <c r="L33" s="57">
        <f t="shared" si="0"/>
        <v>6.332531601370528E-2</v>
      </c>
      <c r="N33" s="29">
        <f t="shared" si="1"/>
        <v>2.4964841839970182</v>
      </c>
      <c r="O33" s="146">
        <f t="shared" si="1"/>
        <v>2.6429703644803055</v>
      </c>
      <c r="P33" s="57">
        <f t="shared" si="7"/>
        <v>5.8676991195175256E-2</v>
      </c>
    </row>
    <row r="35" spans="1:16" ht="15.75" thickBot="1" x14ac:dyDescent="0.3"/>
    <row r="36" spans="1:16" x14ac:dyDescent="0.25">
      <c r="A36" s="355" t="s">
        <v>2</v>
      </c>
      <c r="B36" s="349" t="s">
        <v>1</v>
      </c>
      <c r="C36" s="342"/>
      <c r="D36" s="349" t="s">
        <v>104</v>
      </c>
      <c r="E36" s="342"/>
      <c r="F36" s="130" t="s">
        <v>0</v>
      </c>
      <c r="H36" s="358" t="s">
        <v>19</v>
      </c>
      <c r="I36" s="359"/>
      <c r="J36" s="349" t="s">
        <v>104</v>
      </c>
      <c r="K36" s="347"/>
      <c r="L36" s="130" t="s">
        <v>0</v>
      </c>
      <c r="N36" s="341" t="s">
        <v>22</v>
      </c>
      <c r="O36" s="342"/>
      <c r="P36" s="130" t="s">
        <v>0</v>
      </c>
    </row>
    <row r="37" spans="1:16" x14ac:dyDescent="0.25">
      <c r="A37" s="356"/>
      <c r="B37" s="350" t="str">
        <f>B5</f>
        <v>jan-abr</v>
      </c>
      <c r="C37" s="344"/>
      <c r="D37" s="350" t="str">
        <f>B5</f>
        <v>jan-abr</v>
      </c>
      <c r="E37" s="344"/>
      <c r="F37" s="131" t="str">
        <f>F5</f>
        <v>2023/2022</v>
      </c>
      <c r="H37" s="339" t="str">
        <f>B5</f>
        <v>jan-abr</v>
      </c>
      <c r="I37" s="344"/>
      <c r="J37" s="350" t="str">
        <f>B5</f>
        <v>jan-abr</v>
      </c>
      <c r="K37" s="340"/>
      <c r="L37" s="131" t="str">
        <f>L5</f>
        <v>2023/2022</v>
      </c>
      <c r="N37" s="339" t="str">
        <f>B5</f>
        <v>jan-abr</v>
      </c>
      <c r="O37" s="340"/>
      <c r="P37" s="131" t="str">
        <f>P5</f>
        <v>2023/2022</v>
      </c>
    </row>
    <row r="38" spans="1:16" ht="19.5" customHeight="1" thickBot="1" x14ac:dyDescent="0.3">
      <c r="A38" s="357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164</v>
      </c>
      <c r="B39" s="39">
        <v>20449.28</v>
      </c>
      <c r="C39" s="147">
        <v>14679.91</v>
      </c>
      <c r="D39" s="247">
        <f t="shared" ref="D39:D61" si="12">B39/$B$62</f>
        <v>0.39749311991963554</v>
      </c>
      <c r="E39" s="246">
        <f t="shared" ref="E39:E61" si="13">C39/$C$62</f>
        <v>0.28559669452872755</v>
      </c>
      <c r="F39" s="52">
        <f>(C39-B39)/B39</f>
        <v>-0.28213071560465697</v>
      </c>
      <c r="H39" s="39">
        <v>4240.7650000000003</v>
      </c>
      <c r="I39" s="147">
        <v>3270.9810000000002</v>
      </c>
      <c r="J39" s="247">
        <f t="shared" ref="J39:J61" si="14">H39/$H$62</f>
        <v>0.36246025088152134</v>
      </c>
      <c r="K39" s="246">
        <f t="shared" ref="K39:K61" si="15">I39/$I$62</f>
        <v>0.26658535670974226</v>
      </c>
      <c r="L39" s="52">
        <f t="shared" ref="L39:L62" si="16">(I39-H39)/H39</f>
        <v>-0.22868138177899508</v>
      </c>
      <c r="N39" s="27">
        <f t="shared" ref="N39:O62" si="17">(H39/B39)*10</f>
        <v>2.0737967302516278</v>
      </c>
      <c r="O39" s="151">
        <f t="shared" si="17"/>
        <v>2.2282023527392201</v>
      </c>
      <c r="P39" s="61">
        <f t="shared" si="7"/>
        <v>7.4455524128855768E-2</v>
      </c>
    </row>
    <row r="40" spans="1:16" ht="20.100000000000001" customHeight="1" x14ac:dyDescent="0.25">
      <c r="A40" s="38" t="s">
        <v>170</v>
      </c>
      <c r="B40" s="19">
        <v>7525.56</v>
      </c>
      <c r="C40" s="140">
        <v>9020.3599999999988</v>
      </c>
      <c r="D40" s="247">
        <f t="shared" si="12"/>
        <v>0.14628184090307397</v>
      </c>
      <c r="E40" s="215">
        <f t="shared" si="13"/>
        <v>0.17549051727559312</v>
      </c>
      <c r="F40" s="52">
        <f t="shared" ref="F40:F62" si="18">(C40-B40)/B40</f>
        <v>0.19862973652459062</v>
      </c>
      <c r="H40" s="19">
        <v>1635.9070000000002</v>
      </c>
      <c r="I40" s="140">
        <v>1832.6370000000002</v>
      </c>
      <c r="J40" s="247">
        <f t="shared" si="14"/>
        <v>0.13982176839292837</v>
      </c>
      <c r="K40" s="215">
        <f t="shared" si="15"/>
        <v>0.14936014252741667</v>
      </c>
      <c r="L40" s="52">
        <f t="shared" si="16"/>
        <v>0.12025744739768214</v>
      </c>
      <c r="N40" s="27">
        <f t="shared" si="17"/>
        <v>2.1738010194590172</v>
      </c>
      <c r="O40" s="152">
        <f t="shared" si="17"/>
        <v>2.0316672505310214</v>
      </c>
      <c r="P40" s="52">
        <f t="shared" si="7"/>
        <v>-6.5384903059511806E-2</v>
      </c>
    </row>
    <row r="41" spans="1:16" ht="20.100000000000001" customHeight="1" x14ac:dyDescent="0.25">
      <c r="A41" s="38" t="s">
        <v>172</v>
      </c>
      <c r="B41" s="19">
        <v>3963.1600000000003</v>
      </c>
      <c r="C41" s="140">
        <v>7103.8600000000006</v>
      </c>
      <c r="D41" s="247">
        <f t="shared" si="12"/>
        <v>7.7035907041260274E-2</v>
      </c>
      <c r="E41" s="215">
        <f t="shared" si="13"/>
        <v>0.13820513439079984</v>
      </c>
      <c r="F41" s="52">
        <f t="shared" si="18"/>
        <v>0.79247368261690165</v>
      </c>
      <c r="H41" s="19">
        <v>921.11699999999996</v>
      </c>
      <c r="I41" s="140">
        <v>1706.1029999999998</v>
      </c>
      <c r="J41" s="247">
        <f t="shared" si="14"/>
        <v>7.8728318808336292E-2</v>
      </c>
      <c r="K41" s="215">
        <f t="shared" si="15"/>
        <v>0.13904760585236089</v>
      </c>
      <c r="L41" s="52">
        <f t="shared" si="16"/>
        <v>0.85221095691426807</v>
      </c>
      <c r="N41" s="27">
        <f t="shared" si="17"/>
        <v>2.3241983669596986</v>
      </c>
      <c r="O41" s="152">
        <f t="shared" si="17"/>
        <v>2.4016562826407046</v>
      </c>
      <c r="P41" s="52">
        <f t="shared" si="7"/>
        <v>3.3326723218693809E-2</v>
      </c>
    </row>
    <row r="42" spans="1:16" ht="20.100000000000001" customHeight="1" x14ac:dyDescent="0.25">
      <c r="A42" s="38" t="s">
        <v>160</v>
      </c>
      <c r="B42" s="19">
        <v>8743.2899999999991</v>
      </c>
      <c r="C42" s="140">
        <v>6061.14</v>
      </c>
      <c r="D42" s="247">
        <f t="shared" si="12"/>
        <v>0.16995207755295785</v>
      </c>
      <c r="E42" s="215">
        <f t="shared" si="13"/>
        <v>0.11791908459083549</v>
      </c>
      <c r="F42" s="52">
        <f t="shared" si="18"/>
        <v>-0.30676667478717956</v>
      </c>
      <c r="H42" s="19">
        <v>2060.395</v>
      </c>
      <c r="I42" s="140">
        <v>1503.7350000000001</v>
      </c>
      <c r="J42" s="247">
        <f t="shared" si="14"/>
        <v>0.1761029645865857</v>
      </c>
      <c r="K42" s="215">
        <f t="shared" si="15"/>
        <v>0.12255458878297498</v>
      </c>
      <c r="L42" s="52">
        <f t="shared" si="16"/>
        <v>-0.27017149624222531</v>
      </c>
      <c r="N42" s="27">
        <f t="shared" si="17"/>
        <v>2.3565442756673978</v>
      </c>
      <c r="O42" s="152">
        <f t="shared" si="17"/>
        <v>2.4809441788178463</v>
      </c>
      <c r="P42" s="52">
        <f t="shared" si="7"/>
        <v>5.2789121950707771E-2</v>
      </c>
    </row>
    <row r="43" spans="1:16" ht="20.100000000000001" customHeight="1" x14ac:dyDescent="0.25">
      <c r="A43" s="38" t="s">
        <v>171</v>
      </c>
      <c r="B43" s="19">
        <v>2094.4899999999998</v>
      </c>
      <c r="C43" s="140">
        <v>2124.9500000000003</v>
      </c>
      <c r="D43" s="247">
        <f t="shared" si="12"/>
        <v>4.0712698184996121E-2</v>
      </c>
      <c r="E43" s="215">
        <f t="shared" si="13"/>
        <v>4.134076408089829E-2</v>
      </c>
      <c r="F43" s="52">
        <f t="shared" si="18"/>
        <v>1.4542919756122251E-2</v>
      </c>
      <c r="H43" s="19">
        <v>753.44400000000007</v>
      </c>
      <c r="I43" s="140">
        <v>781.80899999999997</v>
      </c>
      <c r="J43" s="247">
        <f t="shared" si="14"/>
        <v>6.439722579892472E-2</v>
      </c>
      <c r="K43" s="215">
        <f t="shared" si="15"/>
        <v>6.3717530350646145E-2</v>
      </c>
      <c r="L43" s="52">
        <f t="shared" si="16"/>
        <v>3.764712440473332E-2</v>
      </c>
      <c r="N43" s="27">
        <f t="shared" si="17"/>
        <v>3.5972671151449767</v>
      </c>
      <c r="O43" s="152">
        <f t="shared" si="17"/>
        <v>3.6791877455940138</v>
      </c>
      <c r="P43" s="52">
        <f t="shared" si="7"/>
        <v>2.2773018468420194E-2</v>
      </c>
    </row>
    <row r="44" spans="1:16" ht="20.100000000000001" customHeight="1" x14ac:dyDescent="0.25">
      <c r="A44" s="38" t="s">
        <v>183</v>
      </c>
      <c r="B44" s="19">
        <v>991.15</v>
      </c>
      <c r="C44" s="140">
        <v>3129.2</v>
      </c>
      <c r="D44" s="247">
        <f t="shared" si="12"/>
        <v>1.9265974440584061E-2</v>
      </c>
      <c r="E44" s="215">
        <f t="shared" si="13"/>
        <v>6.087838253226989E-2</v>
      </c>
      <c r="F44" s="52">
        <f t="shared" si="18"/>
        <v>2.1571406951520959</v>
      </c>
      <c r="H44" s="19">
        <v>192.28499999999997</v>
      </c>
      <c r="I44" s="140">
        <v>656.50599999999997</v>
      </c>
      <c r="J44" s="247">
        <f t="shared" si="14"/>
        <v>1.6434692641717548E-2</v>
      </c>
      <c r="K44" s="215">
        <f t="shared" si="15"/>
        <v>5.3505320328086907E-2</v>
      </c>
      <c r="L44" s="52">
        <f t="shared" si="16"/>
        <v>2.4142340796213957</v>
      </c>
      <c r="N44" s="27">
        <f t="shared" si="17"/>
        <v>1.9400191696514146</v>
      </c>
      <c r="O44" s="152">
        <f t="shared" si="17"/>
        <v>2.0979994886872042</v>
      </c>
      <c r="P44" s="52">
        <f t="shared" si="7"/>
        <v>8.1432349487647437E-2</v>
      </c>
    </row>
    <row r="45" spans="1:16" ht="20.100000000000001" customHeight="1" x14ac:dyDescent="0.25">
      <c r="A45" s="38" t="s">
        <v>165</v>
      </c>
      <c r="B45" s="19">
        <v>1610.1100000000001</v>
      </c>
      <c r="C45" s="140">
        <v>1916.3300000000002</v>
      </c>
      <c r="D45" s="247">
        <f t="shared" si="12"/>
        <v>3.1297319383068962E-2</v>
      </c>
      <c r="E45" s="215">
        <f t="shared" si="13"/>
        <v>3.7282075545847108E-2</v>
      </c>
      <c r="F45" s="52">
        <f t="shared" si="18"/>
        <v>0.19018576370558535</v>
      </c>
      <c r="H45" s="19">
        <v>399.77800000000002</v>
      </c>
      <c r="I45" s="140">
        <v>509.26199999999994</v>
      </c>
      <c r="J45" s="247">
        <f t="shared" si="14"/>
        <v>3.4169220453600428E-2</v>
      </c>
      <c r="K45" s="215">
        <f t="shared" si="15"/>
        <v>4.1504916087472456E-2</v>
      </c>
      <c r="L45" s="52">
        <f t="shared" si="16"/>
        <v>0.27386199340634032</v>
      </c>
      <c r="N45" s="27">
        <f t="shared" si="17"/>
        <v>2.4829235269639964</v>
      </c>
      <c r="O45" s="152">
        <f t="shared" si="17"/>
        <v>2.6574859236144084</v>
      </c>
      <c r="P45" s="52">
        <f t="shared" si="7"/>
        <v>7.0305184495093473E-2</v>
      </c>
    </row>
    <row r="46" spans="1:16" ht="20.100000000000001" customHeight="1" x14ac:dyDescent="0.25">
      <c r="A46" s="38" t="s">
        <v>184</v>
      </c>
      <c r="B46" s="19">
        <v>671.83000000000015</v>
      </c>
      <c r="C46" s="140">
        <v>1436.11</v>
      </c>
      <c r="D46" s="247">
        <f t="shared" si="12"/>
        <v>1.3059032041989195E-2</v>
      </c>
      <c r="E46" s="215">
        <f t="shared" si="13"/>
        <v>2.7939426670848175E-2</v>
      </c>
      <c r="F46" s="52">
        <f t="shared" si="18"/>
        <v>1.1376092166172984</v>
      </c>
      <c r="H46" s="19">
        <v>167.458</v>
      </c>
      <c r="I46" s="140">
        <v>365.959</v>
      </c>
      <c r="J46" s="247">
        <f t="shared" si="14"/>
        <v>1.4312716854651884E-2</v>
      </c>
      <c r="K46" s="215">
        <f t="shared" si="15"/>
        <v>2.9825703835069835E-2</v>
      </c>
      <c r="L46" s="52">
        <f t="shared" si="16"/>
        <v>1.1853778260817638</v>
      </c>
      <c r="N46" s="27">
        <f t="shared" si="17"/>
        <v>2.4925650834288429</v>
      </c>
      <c r="O46" s="152">
        <f t="shared" si="17"/>
        <v>2.548265801366191</v>
      </c>
      <c r="P46" s="52">
        <f t="shared" si="7"/>
        <v>2.2346745650759347E-2</v>
      </c>
    </row>
    <row r="47" spans="1:16" ht="20.100000000000001" customHeight="1" x14ac:dyDescent="0.25">
      <c r="A47" s="38" t="s">
        <v>175</v>
      </c>
      <c r="B47" s="19">
        <v>499.11</v>
      </c>
      <c r="C47" s="140">
        <v>1283.28</v>
      </c>
      <c r="D47" s="247">
        <f t="shared" si="12"/>
        <v>9.7017005529333698E-3</v>
      </c>
      <c r="E47" s="215">
        <f t="shared" si="13"/>
        <v>2.4966128958203795E-2</v>
      </c>
      <c r="F47" s="52">
        <f t="shared" si="18"/>
        <v>1.5711366231892767</v>
      </c>
      <c r="H47" s="19">
        <v>143.31599999999997</v>
      </c>
      <c r="I47" s="140">
        <v>335.36500000000001</v>
      </c>
      <c r="J47" s="247">
        <f t="shared" si="14"/>
        <v>1.2249288351355497E-2</v>
      </c>
      <c r="K47" s="215">
        <f t="shared" si="15"/>
        <v>2.7332289045079353E-2</v>
      </c>
      <c r="L47" s="52">
        <f t="shared" si="16"/>
        <v>1.3400387953892103</v>
      </c>
      <c r="N47" s="27">
        <f t="shared" si="17"/>
        <v>2.871431147442447</v>
      </c>
      <c r="O47" s="152">
        <f t="shared" si="17"/>
        <v>2.6133423726700333</v>
      </c>
      <c r="P47" s="52">
        <f t="shared" si="7"/>
        <v>-8.988158222156592E-2</v>
      </c>
    </row>
    <row r="48" spans="1:16" ht="20.100000000000001" customHeight="1" x14ac:dyDescent="0.25">
      <c r="A48" s="38" t="s">
        <v>169</v>
      </c>
      <c r="B48" s="19">
        <v>701.17000000000007</v>
      </c>
      <c r="C48" s="140">
        <v>794.97</v>
      </c>
      <c r="D48" s="247">
        <f t="shared" si="12"/>
        <v>1.3629342983911948E-2</v>
      </c>
      <c r="E48" s="215">
        <f t="shared" si="13"/>
        <v>1.5466089659235141E-2</v>
      </c>
      <c r="F48" s="52">
        <f t="shared" si="18"/>
        <v>0.13377640229901441</v>
      </c>
      <c r="H48" s="19">
        <v>234.87100000000004</v>
      </c>
      <c r="I48" s="140">
        <v>260.62700000000001</v>
      </c>
      <c r="J48" s="247">
        <f t="shared" si="14"/>
        <v>2.0074538811934592E-2</v>
      </c>
      <c r="K48" s="215">
        <f t="shared" si="15"/>
        <v>2.124113278652184E-2</v>
      </c>
      <c r="L48" s="52">
        <f t="shared" si="16"/>
        <v>0.10966019644826296</v>
      </c>
      <c r="N48" s="27">
        <f t="shared" si="17"/>
        <v>3.3497012136856967</v>
      </c>
      <c r="O48" s="152">
        <f t="shared" si="17"/>
        <v>3.2784507591481438</v>
      </c>
      <c r="P48" s="52">
        <f t="shared" si="7"/>
        <v>-2.1270689530889727E-2</v>
      </c>
    </row>
    <row r="49" spans="1:16" ht="20.100000000000001" customHeight="1" x14ac:dyDescent="0.25">
      <c r="A49" s="38" t="s">
        <v>174</v>
      </c>
      <c r="B49" s="19">
        <v>838.48</v>
      </c>
      <c r="C49" s="140">
        <v>905.18000000000006</v>
      </c>
      <c r="D49" s="247">
        <f t="shared" si="12"/>
        <v>1.6298374866509532E-2</v>
      </c>
      <c r="E49" s="215">
        <f t="shared" si="13"/>
        <v>1.7610218043129258E-2</v>
      </c>
      <c r="F49" s="52">
        <f t="shared" si="18"/>
        <v>7.9548707184429024E-2</v>
      </c>
      <c r="H49" s="19">
        <v>232.14</v>
      </c>
      <c r="I49" s="140">
        <v>258.142</v>
      </c>
      <c r="J49" s="247">
        <f t="shared" si="14"/>
        <v>1.9841118911242749E-2</v>
      </c>
      <c r="K49" s="215">
        <f t="shared" si="15"/>
        <v>2.103860497867957E-2</v>
      </c>
      <c r="L49" s="52">
        <f t="shared" si="16"/>
        <v>0.11200999396915659</v>
      </c>
      <c r="N49" s="27">
        <f t="shared" si="17"/>
        <v>2.7685812422478766</v>
      </c>
      <c r="O49" s="152">
        <f t="shared" si="17"/>
        <v>2.851830575134227</v>
      </c>
      <c r="P49" s="52">
        <f t="shared" si="7"/>
        <v>3.0069311897366714E-2</v>
      </c>
    </row>
    <row r="50" spans="1:16" ht="20.100000000000001" customHeight="1" x14ac:dyDescent="0.25">
      <c r="A50" s="38" t="s">
        <v>173</v>
      </c>
      <c r="B50" s="19">
        <v>580.93000000000006</v>
      </c>
      <c r="C50" s="140">
        <v>846.67000000000007</v>
      </c>
      <c r="D50" s="247">
        <f t="shared" si="12"/>
        <v>1.1292117774069009E-2</v>
      </c>
      <c r="E50" s="215">
        <f t="shared" si="13"/>
        <v>1.6471909797583076E-2</v>
      </c>
      <c r="F50" s="52">
        <f t="shared" si="18"/>
        <v>0.4574389341228719</v>
      </c>
      <c r="H50" s="19">
        <v>148.208</v>
      </c>
      <c r="I50" s="140">
        <v>219.85900000000001</v>
      </c>
      <c r="J50" s="247">
        <f t="shared" si="14"/>
        <v>1.2667409975004158E-2</v>
      </c>
      <c r="K50" s="215">
        <f t="shared" si="15"/>
        <v>1.7918535736174322E-2</v>
      </c>
      <c r="L50" s="52">
        <f t="shared" si="16"/>
        <v>0.4834489366296017</v>
      </c>
      <c r="N50" s="27">
        <f t="shared" si="17"/>
        <v>2.5512195961647697</v>
      </c>
      <c r="O50" s="152">
        <f t="shared" si="17"/>
        <v>2.5967496190959878</v>
      </c>
      <c r="P50" s="52">
        <f t="shared" si="7"/>
        <v>1.7846375513759408E-2</v>
      </c>
    </row>
    <row r="51" spans="1:16" ht="20.100000000000001" customHeight="1" x14ac:dyDescent="0.25">
      <c r="A51" s="38" t="s">
        <v>185</v>
      </c>
      <c r="B51" s="19">
        <v>294.56</v>
      </c>
      <c r="C51" s="140">
        <v>743.39</v>
      </c>
      <c r="D51" s="247">
        <f t="shared" si="12"/>
        <v>5.7256575000942745E-3</v>
      </c>
      <c r="E51" s="215">
        <f t="shared" si="13"/>
        <v>1.4462604113084532E-2</v>
      </c>
      <c r="F51" s="52">
        <f t="shared" si="18"/>
        <v>1.52373030961434</v>
      </c>
      <c r="H51" s="19">
        <v>76.13600000000001</v>
      </c>
      <c r="I51" s="140">
        <v>178.24600000000001</v>
      </c>
      <c r="J51" s="247">
        <f t="shared" si="14"/>
        <v>6.5073810176030766E-3</v>
      </c>
      <c r="K51" s="215">
        <f t="shared" si="15"/>
        <v>1.4527071081148046E-2</v>
      </c>
      <c r="L51" s="52">
        <f t="shared" si="16"/>
        <v>1.3411526741620257</v>
      </c>
      <c r="N51" s="27">
        <f t="shared" si="17"/>
        <v>2.5847365562194464</v>
      </c>
      <c r="O51" s="152">
        <f t="shared" si="17"/>
        <v>2.3977454633503279</v>
      </c>
      <c r="P51" s="52">
        <f t="shared" si="7"/>
        <v>-7.2344352626257671E-2</v>
      </c>
    </row>
    <row r="52" spans="1:16" ht="20.100000000000001" customHeight="1" x14ac:dyDescent="0.25">
      <c r="A52" s="38" t="s">
        <v>186</v>
      </c>
      <c r="B52" s="19">
        <v>1748.3800000000003</v>
      </c>
      <c r="C52" s="140">
        <v>604.70000000000005</v>
      </c>
      <c r="D52" s="247">
        <f t="shared" si="12"/>
        <v>3.398501174638386E-2</v>
      </c>
      <c r="E52" s="215">
        <f t="shared" si="13"/>
        <v>1.1764399181025058E-2</v>
      </c>
      <c r="F52" s="52">
        <f t="shared" si="18"/>
        <v>-0.65413697251169656</v>
      </c>
      <c r="H52" s="19">
        <v>279.77999999999997</v>
      </c>
      <c r="I52" s="140">
        <v>169.39699999999999</v>
      </c>
      <c r="J52" s="247">
        <f t="shared" si="14"/>
        <v>2.3912932924043662E-2</v>
      </c>
      <c r="K52" s="215">
        <f t="shared" si="15"/>
        <v>1.3805876484932259E-2</v>
      </c>
      <c r="L52" s="52">
        <f t="shared" si="16"/>
        <v>-0.39453499177925511</v>
      </c>
      <c r="N52" s="27">
        <f t="shared" si="17"/>
        <v>1.6002242075521336</v>
      </c>
      <c r="O52" s="152">
        <f t="shared" si="17"/>
        <v>2.8013395071936493</v>
      </c>
      <c r="P52" s="52">
        <f t="shared" si="7"/>
        <v>0.75059188204561933</v>
      </c>
    </row>
    <row r="53" spans="1:16" ht="20.100000000000001" customHeight="1" x14ac:dyDescent="0.25">
      <c r="A53" s="38" t="s">
        <v>189</v>
      </c>
      <c r="B53" s="19">
        <v>367.46000000000004</v>
      </c>
      <c r="C53" s="140">
        <v>369.33</v>
      </c>
      <c r="D53" s="247">
        <f t="shared" si="12"/>
        <v>7.1426877545649184E-3</v>
      </c>
      <c r="E53" s="215">
        <f t="shared" si="13"/>
        <v>7.1852911353199669E-3</v>
      </c>
      <c r="F53" s="52">
        <f t="shared" si="18"/>
        <v>5.0889892777443739E-3</v>
      </c>
      <c r="H53" s="19">
        <v>87.94</v>
      </c>
      <c r="I53" s="140">
        <v>83.227999999999994</v>
      </c>
      <c r="J53" s="247">
        <f t="shared" si="14"/>
        <v>7.5162746491543352E-3</v>
      </c>
      <c r="K53" s="215">
        <f t="shared" si="15"/>
        <v>6.7830923103003125E-3</v>
      </c>
      <c r="L53" s="52">
        <f t="shared" si="16"/>
        <v>-5.3581987718899285E-2</v>
      </c>
      <c r="N53" s="27">
        <f t="shared" si="17"/>
        <v>2.3931856528601751</v>
      </c>
      <c r="O53" s="152">
        <f t="shared" si="17"/>
        <v>2.2534860422928005</v>
      </c>
      <c r="P53" s="52">
        <f t="shared" si="7"/>
        <v>-5.8373912780404255E-2</v>
      </c>
    </row>
    <row r="54" spans="1:16" ht="20.100000000000001" customHeight="1" x14ac:dyDescent="0.25">
      <c r="A54" s="38" t="s">
        <v>191</v>
      </c>
      <c r="B54" s="19">
        <v>30.97</v>
      </c>
      <c r="C54" s="140">
        <v>56.22</v>
      </c>
      <c r="D54" s="247">
        <f t="shared" si="12"/>
        <v>6.0199488314068331E-4</v>
      </c>
      <c r="E54" s="215">
        <f t="shared" si="13"/>
        <v>1.0937564444472112E-3</v>
      </c>
      <c r="F54" s="52">
        <f t="shared" si="18"/>
        <v>0.81530513400064586</v>
      </c>
      <c r="H54" s="19">
        <v>12.362</v>
      </c>
      <c r="I54" s="140">
        <v>32.713000000000001</v>
      </c>
      <c r="J54" s="247">
        <f t="shared" si="14"/>
        <v>1.05658616343923E-3</v>
      </c>
      <c r="K54" s="215">
        <f t="shared" si="15"/>
        <v>2.6661135524926002E-3</v>
      </c>
      <c r="L54" s="52">
        <f t="shared" si="16"/>
        <v>1.646254651350914</v>
      </c>
      <c r="N54" s="27">
        <f t="shared" si="17"/>
        <v>3.9916047788182114</v>
      </c>
      <c r="O54" s="152">
        <f t="shared" si="17"/>
        <v>5.8187477765919606</v>
      </c>
      <c r="P54" s="52">
        <f t="shared" si="7"/>
        <v>0.45774647015897924</v>
      </c>
    </row>
    <row r="55" spans="1:16" ht="20.100000000000001" customHeight="1" x14ac:dyDescent="0.25">
      <c r="A55" s="38" t="s">
        <v>181</v>
      </c>
      <c r="B55" s="19">
        <v>10.709999999999999</v>
      </c>
      <c r="C55" s="140">
        <v>96.24</v>
      </c>
      <c r="D55" s="247">
        <f t="shared" si="12"/>
        <v>2.0818098800247717E-4</v>
      </c>
      <c r="E55" s="215">
        <f t="shared" si="13"/>
        <v>1.8723429422554182E-3</v>
      </c>
      <c r="F55" s="52">
        <f t="shared" si="18"/>
        <v>7.9859943977591046</v>
      </c>
      <c r="H55" s="19">
        <v>6.1489999999999991</v>
      </c>
      <c r="I55" s="140">
        <v>25.615000000000002</v>
      </c>
      <c r="J55" s="247">
        <f t="shared" si="14"/>
        <v>5.2555802612747331E-4</v>
      </c>
      <c r="K55" s="215">
        <f t="shared" si="15"/>
        <v>2.0876256731910238E-3</v>
      </c>
      <c r="L55" s="52">
        <f t="shared" si="16"/>
        <v>3.165718002927306</v>
      </c>
      <c r="N55" s="27">
        <f t="shared" ref="N55:N56" si="19">(H55/B55)*10</f>
        <v>5.7413632119514464</v>
      </c>
      <c r="O55" s="152">
        <f t="shared" ref="O55:O56" si="20">(I55/C55)*10</f>
        <v>2.6615752285951788</v>
      </c>
      <c r="P55" s="52">
        <f t="shared" ref="P55:P56" si="21">(O55-N55)/N55</f>
        <v>-0.53642103271663089</v>
      </c>
    </row>
    <row r="56" spans="1:16" ht="20.100000000000001" customHeight="1" x14ac:dyDescent="0.25">
      <c r="A56" s="38" t="s">
        <v>214</v>
      </c>
      <c r="B56" s="19">
        <v>55.600000000000009</v>
      </c>
      <c r="C56" s="140">
        <v>54.78</v>
      </c>
      <c r="D56" s="247">
        <f t="shared" si="12"/>
        <v>1.0807528415441394E-3</v>
      </c>
      <c r="E56" s="215">
        <f t="shared" si="13"/>
        <v>1.0657413380792998E-3</v>
      </c>
      <c r="F56" s="52">
        <f t="shared" si="18"/>
        <v>-1.4748201438849052E-2</v>
      </c>
      <c r="H56" s="19">
        <v>15.238</v>
      </c>
      <c r="I56" s="140">
        <v>18.290999999999997</v>
      </c>
      <c r="J56" s="247">
        <f t="shared" si="14"/>
        <v>1.3023992847829629E-3</v>
      </c>
      <c r="K56" s="215">
        <f t="shared" si="15"/>
        <v>1.4907187658925241E-3</v>
      </c>
      <c r="L56" s="52">
        <f t="shared" ref="L56:L57" si="22">(I56-H56)/H56</f>
        <v>0.20035437721485741</v>
      </c>
      <c r="N56" s="27">
        <f t="shared" si="19"/>
        <v>2.7406474820143876</v>
      </c>
      <c r="O56" s="152">
        <f t="shared" si="20"/>
        <v>3.3389923329682358</v>
      </c>
      <c r="P56" s="52">
        <f t="shared" si="21"/>
        <v>0.21832244200704801</v>
      </c>
    </row>
    <row r="57" spans="1:16" ht="20.100000000000001" customHeight="1" x14ac:dyDescent="0.25">
      <c r="A57" s="38" t="s">
        <v>213</v>
      </c>
      <c r="B57" s="19">
        <v>38.090000000000003</v>
      </c>
      <c r="C57" s="140">
        <v>59.18</v>
      </c>
      <c r="D57" s="247">
        <f t="shared" si="12"/>
        <v>7.4039344846072428E-4</v>
      </c>
      <c r="E57" s="215">
        <f t="shared" si="13"/>
        <v>1.1513430519812515E-3</v>
      </c>
      <c r="F57" s="52">
        <f t="shared" si="18"/>
        <v>0.55368863218692554</v>
      </c>
      <c r="H57" s="19">
        <v>8.5130000000000017</v>
      </c>
      <c r="I57" s="140">
        <v>16.794</v>
      </c>
      <c r="J57" s="247">
        <f t="shared" si="14"/>
        <v>7.2761025799693963E-4</v>
      </c>
      <c r="K57" s="215">
        <f t="shared" si="15"/>
        <v>1.3687130804438826E-3</v>
      </c>
      <c r="L57" s="52">
        <f t="shared" si="22"/>
        <v>0.97274756255139161</v>
      </c>
      <c r="N57" s="27">
        <f t="shared" ref="N57:N58" si="23">(H57/B57)*10</f>
        <v>2.2349698083486484</v>
      </c>
      <c r="O57" s="152">
        <f t="shared" ref="O57:O58" si="24">(I57/C57)*10</f>
        <v>2.8377830348090569</v>
      </c>
      <c r="P57" s="52">
        <f t="shared" ref="P57:P58" si="25">(O57-N57)/N57</f>
        <v>0.2697187336529655</v>
      </c>
    </row>
    <row r="58" spans="1:16" ht="20.100000000000001" customHeight="1" x14ac:dyDescent="0.25">
      <c r="A58" s="38" t="s">
        <v>187</v>
      </c>
      <c r="B58" s="19">
        <v>65.510000000000005</v>
      </c>
      <c r="C58" s="140">
        <v>56.53</v>
      </c>
      <c r="D58" s="247">
        <f t="shared" si="12"/>
        <v>1.2733834289488592E-3</v>
      </c>
      <c r="E58" s="215">
        <f t="shared" si="13"/>
        <v>1.0997874742903033E-3</v>
      </c>
      <c r="F58" s="52">
        <f t="shared" si="18"/>
        <v>-0.13707830865516721</v>
      </c>
      <c r="H58" s="19">
        <v>17.157</v>
      </c>
      <c r="I58" s="140">
        <v>15.565000000000001</v>
      </c>
      <c r="J58" s="247">
        <f t="shared" si="14"/>
        <v>1.4664171498242088E-3</v>
      </c>
      <c r="K58" s="215">
        <f t="shared" si="15"/>
        <v>1.2685494281951312E-3</v>
      </c>
      <c r="L58" s="52">
        <f t="shared" si="16"/>
        <v>-9.2790114821938496E-2</v>
      </c>
      <c r="N58" s="27">
        <f t="shared" si="23"/>
        <v>2.618989467256907</v>
      </c>
      <c r="O58" s="152">
        <f t="shared" si="24"/>
        <v>2.753405271537237</v>
      </c>
      <c r="P58" s="52">
        <f t="shared" si="25"/>
        <v>5.1323537555542482E-2</v>
      </c>
    </row>
    <row r="59" spans="1:16" ht="20.100000000000001" customHeight="1" x14ac:dyDescent="0.25">
      <c r="A59" s="38" t="s">
        <v>190</v>
      </c>
      <c r="B59" s="19">
        <v>86.19</v>
      </c>
      <c r="C59" s="140">
        <v>21.73</v>
      </c>
      <c r="D59" s="247">
        <f t="shared" ref="D59" si="26">B59/$B$62</f>
        <v>1.6753612844008878E-3</v>
      </c>
      <c r="E59" s="215">
        <f t="shared" ref="E59" si="27">C59/$C$62</f>
        <v>4.2275573706577557E-4</v>
      </c>
      <c r="F59" s="52">
        <f t="shared" si="18"/>
        <v>-0.74788258498665738</v>
      </c>
      <c r="H59" s="19">
        <v>37.854999999999997</v>
      </c>
      <c r="I59" s="140">
        <v>14.113999999999999</v>
      </c>
      <c r="J59" s="247">
        <f t="shared" ref="J59:J60" si="28">H59/$H$62</f>
        <v>3.2354852950163444E-3</v>
      </c>
      <c r="K59" s="215">
        <f t="shared" ref="K59:K60" si="29">I59/$I$62</f>
        <v>1.1502927484449777E-3</v>
      </c>
      <c r="L59" s="52">
        <f t="shared" si="16"/>
        <v>-0.62715625412759213</v>
      </c>
      <c r="N59" s="27">
        <f t="shared" ref="N59:N60" si="30">(H59/B59)*10</f>
        <v>4.3920408400046407</v>
      </c>
      <c r="O59" s="152">
        <f t="shared" ref="O59:O60" si="31">(I59/C59)*10</f>
        <v>6.4951679705476293</v>
      </c>
      <c r="P59" s="52">
        <f t="shared" ref="P59:P60" si="32">(O59-N59)/N59</f>
        <v>0.4788496298547093</v>
      </c>
    </row>
    <row r="60" spans="1:16" ht="20.100000000000001" customHeight="1" x14ac:dyDescent="0.25">
      <c r="A60" s="38" t="s">
        <v>188</v>
      </c>
      <c r="B60" s="19">
        <v>44.34</v>
      </c>
      <c r="C60" s="140">
        <v>14.110000000000001</v>
      </c>
      <c r="D60" s="247">
        <f t="shared" si="12"/>
        <v>8.6188095313070401E-4</v>
      </c>
      <c r="E60" s="215">
        <f t="shared" si="13"/>
        <v>2.7450913253557722E-4</v>
      </c>
      <c r="F60" s="52">
        <f t="shared" si="18"/>
        <v>-0.68177717636445656</v>
      </c>
      <c r="H60" s="19">
        <v>13.962999999999999</v>
      </c>
      <c r="I60" s="140">
        <v>7.07</v>
      </c>
      <c r="J60" s="247">
        <f t="shared" si="28"/>
        <v>1.1934244135335681E-3</v>
      </c>
      <c r="K60" s="215">
        <f t="shared" si="29"/>
        <v>5.7620587583293134E-4</v>
      </c>
      <c r="L60" s="52">
        <f t="shared" si="16"/>
        <v>-0.49366182052567492</v>
      </c>
      <c r="N60" s="27">
        <f t="shared" si="30"/>
        <v>3.149075327018493</v>
      </c>
      <c r="O60" s="152">
        <f t="shared" si="31"/>
        <v>5.0106307583274265</v>
      </c>
      <c r="P60" s="52">
        <f t="shared" si="32"/>
        <v>0.59114350658338555</v>
      </c>
    </row>
    <row r="61" spans="1:16" ht="20.100000000000001" customHeight="1" thickBot="1" x14ac:dyDescent="0.3">
      <c r="A61" s="8" t="s">
        <v>17</v>
      </c>
      <c r="B61" s="19">
        <f>B62-SUM(B39:B60)</f>
        <v>35.25</v>
      </c>
      <c r="C61" s="140">
        <f>C62-SUM(C39:C60)</f>
        <v>22.670000000012806</v>
      </c>
      <c r="D61" s="247">
        <f t="shared" si="12"/>
        <v>6.8518952633868542E-4</v>
      </c>
      <c r="E61" s="215">
        <f t="shared" si="13"/>
        <v>4.4104337594507803E-4</v>
      </c>
      <c r="F61" s="52">
        <f t="shared" si="18"/>
        <v>-0.35687943262375021</v>
      </c>
      <c r="H61" s="19">
        <f>H62-SUM(H39:H60)</f>
        <v>15.167999999997846</v>
      </c>
      <c r="I61" s="140">
        <f>I62-SUM(I39:I60)</f>
        <v>7.9020000000000437</v>
      </c>
      <c r="J61" s="247">
        <f t="shared" si="14"/>
        <v>1.296416350674969E-3</v>
      </c>
      <c r="K61" s="215">
        <f t="shared" si="15"/>
        <v>6.4401397890125154E-4</v>
      </c>
      <c r="L61" s="52">
        <f t="shared" si="16"/>
        <v>-0.47903481012650545</v>
      </c>
      <c r="N61" s="27">
        <f t="shared" si="17"/>
        <v>4.3029787234036441</v>
      </c>
      <c r="O61" s="152">
        <f t="shared" si="17"/>
        <v>3.4856638729579092</v>
      </c>
      <c r="P61" s="52">
        <f t="shared" si="7"/>
        <v>-0.18994164344815562</v>
      </c>
    </row>
    <row r="62" spans="1:16" ht="26.25" customHeight="1" thickBot="1" x14ac:dyDescent="0.3">
      <c r="A62" s="12" t="s">
        <v>18</v>
      </c>
      <c r="B62" s="17">
        <v>51445.619999999995</v>
      </c>
      <c r="C62" s="145">
        <v>51400.840000000004</v>
      </c>
      <c r="D62" s="253">
        <f>SUM(D39:D61)</f>
        <v>1.0000000000000004</v>
      </c>
      <c r="E62" s="254">
        <f>SUM(E39:E61)</f>
        <v>1</v>
      </c>
      <c r="F62" s="57">
        <f t="shared" si="18"/>
        <v>-8.7043367345930643E-4</v>
      </c>
      <c r="G62" s="1"/>
      <c r="H62" s="17">
        <v>11699.944999999998</v>
      </c>
      <c r="I62" s="145">
        <v>12269.919999999998</v>
      </c>
      <c r="J62" s="253">
        <f>SUM(J39:J61)</f>
        <v>1</v>
      </c>
      <c r="K62" s="254">
        <f>SUM(K39:K61)</f>
        <v>1.0000000000000002</v>
      </c>
      <c r="L62" s="57">
        <f t="shared" si="16"/>
        <v>4.8716040972842219E-2</v>
      </c>
      <c r="M62" s="1"/>
      <c r="N62" s="29">
        <f t="shared" si="17"/>
        <v>2.2742353965216084</v>
      </c>
      <c r="O62" s="146">
        <f t="shared" si="17"/>
        <v>2.3871049578178094</v>
      </c>
      <c r="P62" s="57">
        <f t="shared" si="7"/>
        <v>4.9629673985741495E-2</v>
      </c>
    </row>
    <row r="64" spans="1:16" ht="15.75" thickBot="1" x14ac:dyDescent="0.3"/>
    <row r="65" spans="1:16" x14ac:dyDescent="0.25">
      <c r="A65" s="355" t="s">
        <v>15</v>
      </c>
      <c r="B65" s="349" t="s">
        <v>1</v>
      </c>
      <c r="C65" s="342"/>
      <c r="D65" s="349" t="s">
        <v>104</v>
      </c>
      <c r="E65" s="342"/>
      <c r="F65" s="130" t="s">
        <v>0</v>
      </c>
      <c r="H65" s="358" t="s">
        <v>19</v>
      </c>
      <c r="I65" s="359"/>
      <c r="J65" s="349" t="s">
        <v>104</v>
      </c>
      <c r="K65" s="347"/>
      <c r="L65" s="130" t="s">
        <v>0</v>
      </c>
      <c r="N65" s="341" t="s">
        <v>22</v>
      </c>
      <c r="O65" s="342"/>
      <c r="P65" s="130" t="s">
        <v>0</v>
      </c>
    </row>
    <row r="66" spans="1:16" x14ac:dyDescent="0.25">
      <c r="A66" s="356"/>
      <c r="B66" s="350" t="str">
        <f>B5</f>
        <v>jan-abr</v>
      </c>
      <c r="C66" s="344"/>
      <c r="D66" s="350" t="str">
        <f>B5</f>
        <v>jan-abr</v>
      </c>
      <c r="E66" s="344"/>
      <c r="F66" s="131" t="str">
        <f>F37</f>
        <v>2023/2022</v>
      </c>
      <c r="H66" s="339" t="str">
        <f>B5</f>
        <v>jan-abr</v>
      </c>
      <c r="I66" s="344"/>
      <c r="J66" s="350" t="str">
        <f>B5</f>
        <v>jan-abr</v>
      </c>
      <c r="K66" s="340"/>
      <c r="L66" s="131" t="str">
        <f>L37</f>
        <v>2023/2022</v>
      </c>
      <c r="N66" s="339" t="str">
        <f>B5</f>
        <v>jan-abr</v>
      </c>
      <c r="O66" s="340"/>
      <c r="P66" s="131" t="str">
        <f>P37</f>
        <v>2023/2022</v>
      </c>
    </row>
    <row r="67" spans="1:16" ht="19.5" customHeight="1" thickBot="1" x14ac:dyDescent="0.3">
      <c r="A67" s="357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/>
    </row>
    <row r="68" spans="1:16" ht="20.100000000000001" customHeight="1" x14ac:dyDescent="0.25">
      <c r="A68" s="38" t="s">
        <v>161</v>
      </c>
      <c r="B68" s="39">
        <v>22309.37</v>
      </c>
      <c r="C68" s="147">
        <v>21814.920000000002</v>
      </c>
      <c r="D68" s="247">
        <f>B68/$B$96</f>
        <v>0.38883101477651888</v>
      </c>
      <c r="E68" s="246">
        <f>C68/$C$96</f>
        <v>0.37678147129947503</v>
      </c>
      <c r="F68" s="61">
        <f t="shared" ref="F68:F94" si="33">(C68-B68)/B68</f>
        <v>-2.2163333164495327E-2</v>
      </c>
      <c r="H68" s="19">
        <v>6075.6970000000001</v>
      </c>
      <c r="I68" s="147">
        <v>6747.9199999999992</v>
      </c>
      <c r="J68" s="245">
        <f>H68/$H$96</f>
        <v>0.39281491721154993</v>
      </c>
      <c r="K68" s="246">
        <f>I68/$I$96</f>
        <v>0.4060741420258141</v>
      </c>
      <c r="L68" s="61">
        <f t="shared" ref="L68:L96" si="34">(I68-H68)/H68</f>
        <v>0.11064129761573019</v>
      </c>
      <c r="N68" s="41">
        <f t="shared" ref="N68:O96" si="35">(H68/B68)*10</f>
        <v>2.7233834931241896</v>
      </c>
      <c r="O68" s="149">
        <f t="shared" si="35"/>
        <v>3.0932591089034474</v>
      </c>
      <c r="P68" s="61">
        <f t="shared" si="7"/>
        <v>0.13581473806869071</v>
      </c>
    </row>
    <row r="69" spans="1:16" ht="20.100000000000001" customHeight="1" x14ac:dyDescent="0.25">
      <c r="A69" s="38" t="s">
        <v>162</v>
      </c>
      <c r="B69" s="19">
        <v>10354.460000000001</v>
      </c>
      <c r="C69" s="140">
        <v>8587.2199999999993</v>
      </c>
      <c r="D69" s="247">
        <f t="shared" ref="D69:D95" si="36">B69/$B$96</f>
        <v>0.18046834981278603</v>
      </c>
      <c r="E69" s="215">
        <f t="shared" ref="E69:E95" si="37">C69/$C$96</f>
        <v>0.14831617012449633</v>
      </c>
      <c r="F69" s="52">
        <f t="shared" si="33"/>
        <v>-0.17067427948922506</v>
      </c>
      <c r="H69" s="19">
        <v>2320.2730000000001</v>
      </c>
      <c r="I69" s="140">
        <v>2102.8739999999998</v>
      </c>
      <c r="J69" s="214">
        <f t="shared" ref="J69:J96" si="38">H69/$H$96</f>
        <v>0.15001370976913342</v>
      </c>
      <c r="K69" s="215">
        <f t="shared" ref="K69:K96" si="39">I69/$I$96</f>
        <v>0.12654606980201186</v>
      </c>
      <c r="L69" s="52">
        <f t="shared" si="34"/>
        <v>-9.3695440148637829E-2</v>
      </c>
      <c r="N69" s="40">
        <f t="shared" si="35"/>
        <v>2.2408440420842806</v>
      </c>
      <c r="O69" s="143">
        <f t="shared" si="35"/>
        <v>2.4488414178278886</v>
      </c>
      <c r="P69" s="52">
        <f t="shared" si="7"/>
        <v>9.2820995944966789E-2</v>
      </c>
    </row>
    <row r="70" spans="1:16" ht="20.100000000000001" customHeight="1" x14ac:dyDescent="0.25">
      <c r="A70" s="38" t="s">
        <v>163</v>
      </c>
      <c r="B70" s="19">
        <v>5568.26</v>
      </c>
      <c r="C70" s="140">
        <v>5943.35</v>
      </c>
      <c r="D70" s="247">
        <f t="shared" si="36"/>
        <v>9.7049454392459281E-2</v>
      </c>
      <c r="E70" s="215">
        <f t="shared" si="37"/>
        <v>0.10265195368343019</v>
      </c>
      <c r="F70" s="52">
        <f t="shared" si="33"/>
        <v>6.7362156221153491E-2</v>
      </c>
      <c r="H70" s="19">
        <v>1503.027</v>
      </c>
      <c r="I70" s="140">
        <v>1765.5539999999999</v>
      </c>
      <c r="J70" s="214">
        <f t="shared" si="38"/>
        <v>9.7175916865459927E-2</v>
      </c>
      <c r="K70" s="215">
        <f t="shared" si="39"/>
        <v>0.10624693620408129</v>
      </c>
      <c r="L70" s="52">
        <f t="shared" si="34"/>
        <v>0.17466552497060919</v>
      </c>
      <c r="N70" s="40">
        <f t="shared" si="35"/>
        <v>2.6992758958812986</v>
      </c>
      <c r="O70" s="143">
        <f t="shared" si="35"/>
        <v>2.970637771627112</v>
      </c>
      <c r="P70" s="52">
        <f t="shared" si="7"/>
        <v>0.10053135959902136</v>
      </c>
    </row>
    <row r="71" spans="1:16" ht="20.100000000000001" customHeight="1" x14ac:dyDescent="0.25">
      <c r="A71" s="38" t="s">
        <v>166</v>
      </c>
      <c r="B71" s="19">
        <v>6297.46</v>
      </c>
      <c r="C71" s="140">
        <v>4811.92</v>
      </c>
      <c r="D71" s="247">
        <f t="shared" si="36"/>
        <v>0.10975871404322653</v>
      </c>
      <c r="E71" s="215">
        <f t="shared" si="37"/>
        <v>8.3110196937479938E-2</v>
      </c>
      <c r="F71" s="52">
        <f t="shared" si="33"/>
        <v>-0.23589510691612173</v>
      </c>
      <c r="H71" s="19">
        <v>2074.0610000000001</v>
      </c>
      <c r="I71" s="140">
        <v>1700.7570000000001</v>
      </c>
      <c r="J71" s="214">
        <f t="shared" si="38"/>
        <v>0.13409524866146297</v>
      </c>
      <c r="K71" s="215">
        <f t="shared" si="39"/>
        <v>0.10234760334583066</v>
      </c>
      <c r="L71" s="52">
        <f t="shared" si="34"/>
        <v>-0.1799869917037156</v>
      </c>
      <c r="N71" s="40">
        <f t="shared" si="35"/>
        <v>3.2934881682456103</v>
      </c>
      <c r="O71" s="143">
        <f t="shared" si="35"/>
        <v>3.5344664915459942</v>
      </c>
      <c r="P71" s="52">
        <f t="shared" si="7"/>
        <v>7.3168115684699525E-2</v>
      </c>
    </row>
    <row r="72" spans="1:16" ht="20.100000000000001" customHeight="1" x14ac:dyDescent="0.25">
      <c r="A72" s="38" t="s">
        <v>178</v>
      </c>
      <c r="B72" s="19">
        <v>928.57</v>
      </c>
      <c r="C72" s="140">
        <v>4194.9500000000007</v>
      </c>
      <c r="D72" s="247">
        <f t="shared" si="36"/>
        <v>1.6184088362469769E-2</v>
      </c>
      <c r="E72" s="215">
        <f t="shared" si="37"/>
        <v>7.245405589512742E-2</v>
      </c>
      <c r="F72" s="52">
        <f t="shared" si="33"/>
        <v>3.5176454117621723</v>
      </c>
      <c r="H72" s="19">
        <v>198.19600000000003</v>
      </c>
      <c r="I72" s="140">
        <v>814.94899999999996</v>
      </c>
      <c r="J72" s="214">
        <f t="shared" si="38"/>
        <v>1.2814059906486508E-2</v>
      </c>
      <c r="K72" s="215">
        <f t="shared" si="39"/>
        <v>4.9041736708466496E-2</v>
      </c>
      <c r="L72" s="52">
        <f t="shared" si="34"/>
        <v>3.1118337403378464</v>
      </c>
      <c r="N72" s="40">
        <f t="shared" si="35"/>
        <v>2.1344217452642238</v>
      </c>
      <c r="O72" s="143">
        <f t="shared" si="35"/>
        <v>1.9426906160979267</v>
      </c>
      <c r="P72" s="52">
        <f t="shared" ref="P72:P86" si="40">(O72-N72)/N72</f>
        <v>-8.9828137101630942E-2</v>
      </c>
    </row>
    <row r="73" spans="1:16" ht="20.100000000000001" customHeight="1" x14ac:dyDescent="0.25">
      <c r="A73" s="38" t="s">
        <v>168</v>
      </c>
      <c r="B73" s="19">
        <v>2507.1500000000005</v>
      </c>
      <c r="C73" s="140">
        <v>2432.62</v>
      </c>
      <c r="D73" s="247">
        <f t="shared" si="36"/>
        <v>4.3697230298163935E-2</v>
      </c>
      <c r="E73" s="215">
        <f t="shared" si="37"/>
        <v>4.2015562867639619E-2</v>
      </c>
      <c r="F73" s="52">
        <f t="shared" si="33"/>
        <v>-2.9726980834812691E-2</v>
      </c>
      <c r="H73" s="19">
        <v>747.202</v>
      </c>
      <c r="I73" s="140">
        <v>759.36400000000003</v>
      </c>
      <c r="J73" s="214">
        <f t="shared" si="38"/>
        <v>4.830920498015364E-2</v>
      </c>
      <c r="K73" s="215">
        <f t="shared" si="39"/>
        <v>4.5696760599605563E-2</v>
      </c>
      <c r="L73" s="52">
        <f t="shared" si="34"/>
        <v>1.6276723028043331E-2</v>
      </c>
      <c r="N73" s="40">
        <f t="shared" si="35"/>
        <v>2.9802843866541684</v>
      </c>
      <c r="O73" s="143">
        <f t="shared" si="35"/>
        <v>3.1215890685762675</v>
      </c>
      <c r="P73" s="52">
        <f t="shared" si="40"/>
        <v>4.7413153776487596E-2</v>
      </c>
    </row>
    <row r="74" spans="1:16" ht="20.100000000000001" customHeight="1" x14ac:dyDescent="0.25">
      <c r="A74" s="38" t="s">
        <v>200</v>
      </c>
      <c r="B74" s="19">
        <v>1834.4099999999999</v>
      </c>
      <c r="C74" s="140">
        <v>2270.2299999999996</v>
      </c>
      <c r="D74" s="247">
        <f t="shared" si="36"/>
        <v>3.1972014530943456E-2</v>
      </c>
      <c r="E74" s="215">
        <f t="shared" si="37"/>
        <v>3.9210806163314238E-2</v>
      </c>
      <c r="F74" s="52">
        <f t="shared" si="33"/>
        <v>0.23758047546622607</v>
      </c>
      <c r="H74" s="19">
        <v>416.452</v>
      </c>
      <c r="I74" s="140">
        <v>485.17600000000004</v>
      </c>
      <c r="J74" s="214">
        <f t="shared" si="38"/>
        <v>2.692506849873922E-2</v>
      </c>
      <c r="K74" s="215">
        <f t="shared" si="39"/>
        <v>2.9196764029733077E-2</v>
      </c>
      <c r="L74" s="52">
        <f t="shared" si="34"/>
        <v>0.16502261965364567</v>
      </c>
      <c r="N74" s="40">
        <f t="shared" si="35"/>
        <v>2.2702231235111019</v>
      </c>
      <c r="O74" s="143">
        <f t="shared" si="35"/>
        <v>2.1371226703902253</v>
      </c>
      <c r="P74" s="52">
        <f t="shared" si="40"/>
        <v>-5.8628798087046574E-2</v>
      </c>
    </row>
    <row r="75" spans="1:16" ht="20.100000000000001" customHeight="1" x14ac:dyDescent="0.25">
      <c r="A75" s="38" t="s">
        <v>182</v>
      </c>
      <c r="B75" s="19">
        <v>2088.09</v>
      </c>
      <c r="C75" s="140">
        <v>1703.99</v>
      </c>
      <c r="D75" s="247">
        <f t="shared" si="36"/>
        <v>3.6393414679334352E-2</v>
      </c>
      <c r="E75" s="215">
        <f t="shared" si="37"/>
        <v>2.9430860130570839E-2</v>
      </c>
      <c r="F75" s="52">
        <f t="shared" si="33"/>
        <v>-0.18394800990378773</v>
      </c>
      <c r="H75" s="19">
        <v>565.84199999999998</v>
      </c>
      <c r="I75" s="140">
        <v>467.51</v>
      </c>
      <c r="J75" s="214">
        <f t="shared" si="38"/>
        <v>3.6583650959687068E-2</v>
      </c>
      <c r="K75" s="215">
        <f t="shared" si="39"/>
        <v>2.8133665209203487E-2</v>
      </c>
      <c r="L75" s="52">
        <f t="shared" si="34"/>
        <v>-0.17377995977675748</v>
      </c>
      <c r="N75" s="40">
        <f t="shared" ref="N75" si="41">(H75/B75)*10</f>
        <v>2.7098544602962518</v>
      </c>
      <c r="O75" s="143">
        <f t="shared" ref="O75" si="42">(I75/C75)*10</f>
        <v>2.7436193874377195</v>
      </c>
      <c r="P75" s="52">
        <f t="shared" ref="P75" si="43">(O75-N75)/N75</f>
        <v>1.2460051872223578E-2</v>
      </c>
    </row>
    <row r="76" spans="1:16" ht="20.100000000000001" customHeight="1" x14ac:dyDescent="0.25">
      <c r="A76" s="38" t="s">
        <v>176</v>
      </c>
      <c r="B76" s="19">
        <v>656.3599999999999</v>
      </c>
      <c r="C76" s="140">
        <v>473.41</v>
      </c>
      <c r="D76" s="247">
        <f t="shared" si="36"/>
        <v>1.1439728009294565E-2</v>
      </c>
      <c r="E76" s="215">
        <f t="shared" si="37"/>
        <v>8.1766110683827616E-3</v>
      </c>
      <c r="F76" s="52">
        <f t="shared" si="33"/>
        <v>-0.27873423121457724</v>
      </c>
      <c r="H76" s="19">
        <v>214.26299999999998</v>
      </c>
      <c r="I76" s="140">
        <v>202.22200000000001</v>
      </c>
      <c r="J76" s="214">
        <f t="shared" si="38"/>
        <v>1.3852847271102938E-2</v>
      </c>
      <c r="K76" s="215">
        <f t="shared" si="39"/>
        <v>1.2169249953873815E-2</v>
      </c>
      <c r="L76" s="52">
        <f t="shared" si="34"/>
        <v>-5.6197290246099277E-2</v>
      </c>
      <c r="N76" s="40">
        <f t="shared" si="35"/>
        <v>3.2644128222317019</v>
      </c>
      <c r="O76" s="143">
        <f t="shared" si="35"/>
        <v>4.2716038951437438</v>
      </c>
      <c r="P76" s="52">
        <f t="shared" si="40"/>
        <v>0.30853667344177382</v>
      </c>
    </row>
    <row r="77" spans="1:16" ht="20.100000000000001" customHeight="1" x14ac:dyDescent="0.25">
      <c r="A77" s="38" t="s">
        <v>197</v>
      </c>
      <c r="B77" s="19">
        <v>790.2</v>
      </c>
      <c r="C77" s="140">
        <v>813.87999999999988</v>
      </c>
      <c r="D77" s="247">
        <f t="shared" si="36"/>
        <v>1.3772431398842964E-2</v>
      </c>
      <c r="E77" s="215">
        <f t="shared" si="37"/>
        <v>1.4057117966108364E-2</v>
      </c>
      <c r="F77" s="52">
        <f t="shared" si="33"/>
        <v>2.9967096937483971E-2</v>
      </c>
      <c r="H77" s="19">
        <v>161.71899999999999</v>
      </c>
      <c r="I77" s="140">
        <v>168.43799999999999</v>
      </c>
      <c r="J77" s="214">
        <f t="shared" si="38"/>
        <v>1.0455695140250517E-2</v>
      </c>
      <c r="K77" s="215">
        <f t="shared" si="39"/>
        <v>1.0136207354939608E-2</v>
      </c>
      <c r="L77" s="52">
        <f t="shared" si="34"/>
        <v>4.1547375385699852E-2</v>
      </c>
      <c r="N77" s="40">
        <f t="shared" si="35"/>
        <v>2.0465578334598833</v>
      </c>
      <c r="O77" s="143">
        <f t="shared" si="35"/>
        <v>2.0695679952818598</v>
      </c>
      <c r="P77" s="52">
        <f t="shared" si="40"/>
        <v>1.1243347950287723E-2</v>
      </c>
    </row>
    <row r="78" spans="1:16" ht="20.100000000000001" customHeight="1" x14ac:dyDescent="0.25">
      <c r="A78" s="38" t="s">
        <v>204</v>
      </c>
      <c r="B78" s="19">
        <v>336.21000000000004</v>
      </c>
      <c r="C78" s="140">
        <v>520.58000000000004</v>
      </c>
      <c r="D78" s="247">
        <f t="shared" si="36"/>
        <v>5.8598192364021683E-3</v>
      </c>
      <c r="E78" s="215">
        <f t="shared" si="37"/>
        <v>8.9913187088965126E-3</v>
      </c>
      <c r="F78" s="52">
        <f t="shared" si="33"/>
        <v>0.54837750215639025</v>
      </c>
      <c r="H78" s="19">
        <v>95.575000000000003</v>
      </c>
      <c r="I78" s="140">
        <v>158.66999999999999</v>
      </c>
      <c r="J78" s="214">
        <f t="shared" si="38"/>
        <v>6.1792557648108334E-3</v>
      </c>
      <c r="K78" s="215">
        <f t="shared" si="39"/>
        <v>9.548391817809922E-3</v>
      </c>
      <c r="L78" s="52">
        <f t="shared" si="34"/>
        <v>0.66016217630133389</v>
      </c>
      <c r="N78" s="40">
        <f t="shared" si="35"/>
        <v>2.84271734927575</v>
      </c>
      <c r="O78" s="143">
        <f t="shared" si="35"/>
        <v>3.0479465211879053</v>
      </c>
      <c r="P78" s="52">
        <f t="shared" si="40"/>
        <v>7.2194716074900064E-2</v>
      </c>
    </row>
    <row r="79" spans="1:16" ht="20.100000000000001" customHeight="1" x14ac:dyDescent="0.25">
      <c r="A79" s="38" t="s">
        <v>177</v>
      </c>
      <c r="B79" s="19">
        <v>84.95</v>
      </c>
      <c r="C79" s="140">
        <v>131.08000000000001</v>
      </c>
      <c r="D79" s="247">
        <f t="shared" si="36"/>
        <v>1.4805973770332949E-3</v>
      </c>
      <c r="E79" s="215">
        <f t="shared" si="37"/>
        <v>2.2639787474781109E-3</v>
      </c>
      <c r="F79" s="52">
        <f t="shared" si="33"/>
        <v>0.54302530900529733</v>
      </c>
      <c r="H79" s="19">
        <v>88.91</v>
      </c>
      <c r="I79" s="140">
        <v>142.38200000000001</v>
      </c>
      <c r="J79" s="214">
        <f t="shared" si="38"/>
        <v>5.7483403614892086E-3</v>
      </c>
      <c r="K79" s="215">
        <f t="shared" si="39"/>
        <v>8.5682178345207818E-3</v>
      </c>
      <c r="L79" s="52">
        <f t="shared" si="34"/>
        <v>0.60141716342368701</v>
      </c>
      <c r="N79" s="40">
        <f t="shared" si="35"/>
        <v>10.466156562683931</v>
      </c>
      <c r="O79" s="143">
        <f t="shared" si="35"/>
        <v>10.862221544095208</v>
      </c>
      <c r="P79" s="52">
        <f t="shared" si="40"/>
        <v>3.7842447610941347E-2</v>
      </c>
    </row>
    <row r="80" spans="1:16" ht="20.100000000000001" customHeight="1" x14ac:dyDescent="0.25">
      <c r="A80" s="38" t="s">
        <v>167</v>
      </c>
      <c r="B80" s="19">
        <v>568.64</v>
      </c>
      <c r="C80" s="140">
        <v>335.89</v>
      </c>
      <c r="D80" s="247">
        <f t="shared" si="36"/>
        <v>9.9108521774716046E-3</v>
      </c>
      <c r="E80" s="215">
        <f t="shared" si="37"/>
        <v>5.8014023610804284E-3</v>
      </c>
      <c r="F80" s="52">
        <f t="shared" si="33"/>
        <v>-0.40930993247045583</v>
      </c>
      <c r="H80" s="19">
        <v>122.515</v>
      </c>
      <c r="I80" s="140">
        <v>87.641000000000005</v>
      </c>
      <c r="J80" s="214">
        <f t="shared" si="38"/>
        <v>7.9210203507800083E-3</v>
      </c>
      <c r="K80" s="215">
        <f t="shared" si="39"/>
        <v>5.274031684027727E-3</v>
      </c>
      <c r="L80" s="52">
        <f t="shared" si="34"/>
        <v>-0.28465085907848015</v>
      </c>
      <c r="N80" s="40">
        <f t="shared" si="35"/>
        <v>2.1545265897580195</v>
      </c>
      <c r="O80" s="143">
        <f t="shared" si="35"/>
        <v>2.6092173032838133</v>
      </c>
      <c r="P80" s="52">
        <f t="shared" si="40"/>
        <v>0.21103973173840537</v>
      </c>
    </row>
    <row r="81" spans="1:16" ht="20.100000000000001" customHeight="1" x14ac:dyDescent="0.25">
      <c r="A81" s="38" t="s">
        <v>179</v>
      </c>
      <c r="B81" s="19">
        <v>249.95</v>
      </c>
      <c r="C81" s="140">
        <v>395.75</v>
      </c>
      <c r="D81" s="247">
        <f t="shared" si="36"/>
        <v>4.35638981035282E-3</v>
      </c>
      <c r="E81" s="215">
        <f t="shared" si="37"/>
        <v>6.8352882919931511E-3</v>
      </c>
      <c r="F81" s="52">
        <f t="shared" si="33"/>
        <v>0.58331666333266663</v>
      </c>
      <c r="H81" s="19">
        <v>68.594000000000008</v>
      </c>
      <c r="I81" s="140">
        <v>87.472000000000008</v>
      </c>
      <c r="J81" s="214">
        <f t="shared" si="38"/>
        <v>4.4348403864131244E-3</v>
      </c>
      <c r="K81" s="215">
        <f t="shared" si="39"/>
        <v>5.2638616568189932E-3</v>
      </c>
      <c r="L81" s="52">
        <f t="shared" si="34"/>
        <v>0.27521357553138753</v>
      </c>
      <c r="N81" s="40">
        <f t="shared" si="35"/>
        <v>2.744308861772355</v>
      </c>
      <c r="O81" s="143">
        <f t="shared" si="35"/>
        <v>2.2102842703727101</v>
      </c>
      <c r="P81" s="52">
        <f t="shared" si="40"/>
        <v>-0.19459347263658805</v>
      </c>
    </row>
    <row r="82" spans="1:16" ht="20.100000000000001" customHeight="1" x14ac:dyDescent="0.25">
      <c r="A82" s="38" t="s">
        <v>215</v>
      </c>
      <c r="B82" s="19">
        <v>24.709999999999997</v>
      </c>
      <c r="C82" s="140">
        <v>382.97</v>
      </c>
      <c r="D82" s="247">
        <f t="shared" si="36"/>
        <v>4.3067170319591191E-4</v>
      </c>
      <c r="E82" s="215">
        <f t="shared" si="37"/>
        <v>6.6145555456339038E-3</v>
      </c>
      <c r="F82" s="52">
        <f t="shared" si="33"/>
        <v>14.498583569405103</v>
      </c>
      <c r="H82" s="19">
        <v>11.65</v>
      </c>
      <c r="I82" s="140">
        <v>81.932999999999993</v>
      </c>
      <c r="J82" s="214">
        <f t="shared" si="38"/>
        <v>7.5321297054717459E-4</v>
      </c>
      <c r="K82" s="215">
        <f t="shared" si="39"/>
        <v>4.9305375106108301E-3</v>
      </c>
      <c r="L82" s="52">
        <f t="shared" si="34"/>
        <v>6.0328755364806854</v>
      </c>
      <c r="N82" s="40">
        <f t="shared" si="35"/>
        <v>4.7146904087414008</v>
      </c>
      <c r="O82" s="143">
        <f t="shared" si="35"/>
        <v>2.1394103976812802</v>
      </c>
      <c r="P82" s="52">
        <f t="shared" si="40"/>
        <v>-0.54622462723858856</v>
      </c>
    </row>
    <row r="83" spans="1:16" ht="20.100000000000001" customHeight="1" x14ac:dyDescent="0.25">
      <c r="A83" s="38" t="s">
        <v>194</v>
      </c>
      <c r="B83" s="19">
        <v>245.92</v>
      </c>
      <c r="C83" s="140">
        <v>247.15</v>
      </c>
      <c r="D83" s="247">
        <f t="shared" si="36"/>
        <v>4.286150758799622E-3</v>
      </c>
      <c r="E83" s="215">
        <f t="shared" si="37"/>
        <v>4.2687087842479023E-3</v>
      </c>
      <c r="F83" s="52">
        <f t="shared" si="33"/>
        <v>5.0016265452180316E-3</v>
      </c>
      <c r="H83" s="19">
        <v>79.838999999999999</v>
      </c>
      <c r="I83" s="140">
        <v>78.128999999999991</v>
      </c>
      <c r="J83" s="214">
        <f t="shared" si="38"/>
        <v>5.1618687000442804E-3</v>
      </c>
      <c r="K83" s="215">
        <f t="shared" si="39"/>
        <v>4.7016216319006199E-3</v>
      </c>
      <c r="L83" s="52">
        <f t="shared" si="34"/>
        <v>-2.1418103934167612E-2</v>
      </c>
      <c r="N83" s="40">
        <f t="shared" si="35"/>
        <v>3.2465435914118412</v>
      </c>
      <c r="O83" s="143">
        <f t="shared" si="35"/>
        <v>3.1611976532470152</v>
      </c>
      <c r="P83" s="52">
        <f t="shared" si="40"/>
        <v>-2.6288246487924476E-2</v>
      </c>
    </row>
    <row r="84" spans="1:16" ht="20.100000000000001" customHeight="1" x14ac:dyDescent="0.25">
      <c r="A84" s="38" t="s">
        <v>203</v>
      </c>
      <c r="B84" s="19">
        <v>173.47</v>
      </c>
      <c r="C84" s="140">
        <v>195.94</v>
      </c>
      <c r="D84" s="247">
        <f t="shared" si="36"/>
        <v>3.0234164448965941E-3</v>
      </c>
      <c r="E84" s="215">
        <f t="shared" si="37"/>
        <v>3.3842233428506329E-3</v>
      </c>
      <c r="F84" s="52">
        <f t="shared" si="33"/>
        <v>0.12953248400299763</v>
      </c>
      <c r="H84" s="19">
        <v>99.278999999999996</v>
      </c>
      <c r="I84" s="140">
        <v>62.457999999999998</v>
      </c>
      <c r="J84" s="214">
        <f t="shared" si="38"/>
        <v>6.4187322320131274E-3</v>
      </c>
      <c r="K84" s="215">
        <f t="shared" si="39"/>
        <v>3.7585772745747283E-3</v>
      </c>
      <c r="L84" s="52">
        <f t="shared" si="34"/>
        <v>-0.37088407417480029</v>
      </c>
      <c r="N84" s="40">
        <f t="shared" si="35"/>
        <v>5.723122153686516</v>
      </c>
      <c r="O84" s="143">
        <f t="shared" si="35"/>
        <v>3.1876084515668062</v>
      </c>
      <c r="P84" s="52">
        <f t="shared" si="40"/>
        <v>-0.44302980681383386</v>
      </c>
    </row>
    <row r="85" spans="1:16" ht="20.100000000000001" customHeight="1" x14ac:dyDescent="0.25">
      <c r="A85" s="38" t="s">
        <v>218</v>
      </c>
      <c r="B85" s="19">
        <v>177.54999999999998</v>
      </c>
      <c r="C85" s="140">
        <v>232.68</v>
      </c>
      <c r="D85" s="247">
        <f t="shared" si="36"/>
        <v>3.0945269487023131E-3</v>
      </c>
      <c r="E85" s="215">
        <f t="shared" si="37"/>
        <v>4.0187868093012422E-3</v>
      </c>
      <c r="F85" s="52">
        <f t="shared" si="33"/>
        <v>0.31050408335680107</v>
      </c>
      <c r="H85" s="19">
        <v>41.971999999999994</v>
      </c>
      <c r="I85" s="140">
        <v>56.286000000000001</v>
      </c>
      <c r="J85" s="214">
        <f t="shared" si="38"/>
        <v>2.7136356051335624E-3</v>
      </c>
      <c r="K85" s="215">
        <f t="shared" si="39"/>
        <v>3.3871606595906557E-3</v>
      </c>
      <c r="L85" s="52">
        <f t="shared" si="34"/>
        <v>0.34103688173067781</v>
      </c>
      <c r="N85" s="40">
        <f t="shared" si="35"/>
        <v>2.3639538158265276</v>
      </c>
      <c r="O85" s="143">
        <f t="shared" si="35"/>
        <v>2.4190304280556987</v>
      </c>
      <c r="P85" s="52">
        <f t="shared" si="40"/>
        <v>2.329851448891956E-2</v>
      </c>
    </row>
    <row r="86" spans="1:16" ht="20.100000000000001" customHeight="1" x14ac:dyDescent="0.25">
      <c r="A86" s="38" t="s">
        <v>199</v>
      </c>
      <c r="B86" s="19">
        <v>77.679999999999993</v>
      </c>
      <c r="C86" s="140">
        <v>194.88</v>
      </c>
      <c r="D86" s="247">
        <f t="shared" si="36"/>
        <v>1.3538882195167315E-3</v>
      </c>
      <c r="E86" s="215">
        <f t="shared" si="37"/>
        <v>3.3659153059851553E-3</v>
      </c>
      <c r="F86" s="52">
        <f t="shared" si="33"/>
        <v>1.5087538619979404</v>
      </c>
      <c r="H86" s="19">
        <v>25.16</v>
      </c>
      <c r="I86" s="140">
        <v>55.808</v>
      </c>
      <c r="J86" s="214">
        <f t="shared" si="38"/>
        <v>1.6266814024864301E-3</v>
      </c>
      <c r="K86" s="215">
        <f t="shared" si="39"/>
        <v>3.3583957305624011E-3</v>
      </c>
      <c r="L86" s="52">
        <f t="shared" si="34"/>
        <v>1.2181240063593004</v>
      </c>
      <c r="N86" s="40">
        <f t="shared" si="35"/>
        <v>3.2389289392378995</v>
      </c>
      <c r="O86" s="143">
        <f t="shared" si="35"/>
        <v>2.8637110016420362</v>
      </c>
      <c r="P86" s="52">
        <f t="shared" si="40"/>
        <v>-0.11584630124183887</v>
      </c>
    </row>
    <row r="87" spans="1:16" ht="20.100000000000001" customHeight="1" x14ac:dyDescent="0.25">
      <c r="A87" s="38" t="s">
        <v>198</v>
      </c>
      <c r="B87" s="19">
        <v>242.61999999999998</v>
      </c>
      <c r="C87" s="140">
        <v>289.46000000000004</v>
      </c>
      <c r="D87" s="247">
        <f t="shared" si="36"/>
        <v>4.2286349101332311E-3</v>
      </c>
      <c r="E87" s="215">
        <f t="shared" si="37"/>
        <v>4.9994758029067287E-3</v>
      </c>
      <c r="F87" s="52">
        <f t="shared" si="33"/>
        <v>0.19305910477289615</v>
      </c>
      <c r="H87" s="19">
        <v>34.728000000000002</v>
      </c>
      <c r="I87" s="140">
        <v>55.098999999999997</v>
      </c>
      <c r="J87" s="214">
        <f t="shared" si="38"/>
        <v>2.2452858404431141E-3</v>
      </c>
      <c r="K87" s="215">
        <f t="shared" si="39"/>
        <v>3.3157297584263498E-3</v>
      </c>
      <c r="L87" s="52">
        <f t="shared" si="34"/>
        <v>0.58658719189126918</v>
      </c>
      <c r="N87" s="40">
        <f t="shared" ref="N87:N91" si="44">(H87/B87)*10</f>
        <v>1.4313741653614709</v>
      </c>
      <c r="O87" s="143">
        <f t="shared" ref="O87:O91" si="45">(I87/C87)*10</f>
        <v>1.9035099841083394</v>
      </c>
      <c r="P87" s="52">
        <f t="shared" ref="P87:P91" si="46">(O87-N87)/N87</f>
        <v>0.32984793925467981</v>
      </c>
    </row>
    <row r="88" spans="1:16" ht="20.100000000000001" customHeight="1" x14ac:dyDescent="0.25">
      <c r="A88" s="38" t="s">
        <v>206</v>
      </c>
      <c r="B88" s="19">
        <v>0.06</v>
      </c>
      <c r="C88" s="140">
        <v>199.98</v>
      </c>
      <c r="D88" s="247">
        <f t="shared" si="36"/>
        <v>1.0457427030252818E-6</v>
      </c>
      <c r="E88" s="215">
        <f t="shared" si="37"/>
        <v>3.4540011437341513E-3</v>
      </c>
      <c r="F88" s="52">
        <f t="shared" si="33"/>
        <v>3332</v>
      </c>
      <c r="H88" s="19">
        <v>3.2000000000000001E-2</v>
      </c>
      <c r="I88" s="140">
        <v>47.036000000000001</v>
      </c>
      <c r="J88" s="214">
        <f t="shared" si="38"/>
        <v>2.0689111637347284E-6</v>
      </c>
      <c r="K88" s="215">
        <f t="shared" si="39"/>
        <v>2.8305171585208768E-3</v>
      </c>
      <c r="L88" s="52">
        <f t="shared" si="34"/>
        <v>1468.8750000000002</v>
      </c>
      <c r="N88" s="40">
        <f t="shared" si="44"/>
        <v>5.333333333333333</v>
      </c>
      <c r="O88" s="143">
        <f t="shared" si="45"/>
        <v>2.3520352035203524</v>
      </c>
      <c r="P88" s="52">
        <f t="shared" si="46"/>
        <v>-0.55899339933993386</v>
      </c>
    </row>
    <row r="89" spans="1:16" ht="20.100000000000001" customHeight="1" x14ac:dyDescent="0.25">
      <c r="A89" s="38" t="s">
        <v>208</v>
      </c>
      <c r="B89" s="19">
        <v>56.25</v>
      </c>
      <c r="C89" s="140">
        <v>226.70999999999998</v>
      </c>
      <c r="D89" s="247">
        <f t="shared" si="36"/>
        <v>9.8038378408620182E-4</v>
      </c>
      <c r="E89" s="215">
        <f t="shared" si="37"/>
        <v>3.9156745639362407E-3</v>
      </c>
      <c r="F89" s="52">
        <f t="shared" si="33"/>
        <v>3.0303999999999998</v>
      </c>
      <c r="H89" s="19">
        <v>12.532</v>
      </c>
      <c r="I89" s="140">
        <v>45.655999999999999</v>
      </c>
      <c r="J89" s="214">
        <f t="shared" si="38"/>
        <v>8.1023733449761299E-4</v>
      </c>
      <c r="K89" s="215">
        <f t="shared" si="39"/>
        <v>2.7474719659288452E-3</v>
      </c>
      <c r="L89" s="52">
        <f t="shared" si="34"/>
        <v>2.6431535269709538</v>
      </c>
      <c r="N89" s="40">
        <f t="shared" si="44"/>
        <v>2.2279111111111112</v>
      </c>
      <c r="O89" s="143">
        <f t="shared" si="45"/>
        <v>2.0138502933262759</v>
      </c>
      <c r="P89" s="52">
        <f t="shared" si="46"/>
        <v>-9.6081399620148306E-2</v>
      </c>
    </row>
    <row r="90" spans="1:16" ht="20.100000000000001" customHeight="1" x14ac:dyDescent="0.25">
      <c r="A90" s="38" t="s">
        <v>195</v>
      </c>
      <c r="B90" s="19">
        <v>54.499999999999993</v>
      </c>
      <c r="C90" s="140">
        <v>80.45</v>
      </c>
      <c r="D90" s="247">
        <f t="shared" si="36"/>
        <v>9.4988295524796426E-4</v>
      </c>
      <c r="E90" s="215">
        <f t="shared" si="37"/>
        <v>1.3895109111581783E-3</v>
      </c>
      <c r="F90" s="52">
        <f t="shared" si="33"/>
        <v>0.47614678899082591</v>
      </c>
      <c r="H90" s="19">
        <v>25.032000000000004</v>
      </c>
      <c r="I90" s="140">
        <v>35.067</v>
      </c>
      <c r="J90" s="214">
        <f t="shared" si="38"/>
        <v>1.6184057578314914E-3</v>
      </c>
      <c r="K90" s="215">
        <f t="shared" si="39"/>
        <v>2.1102505569744788E-3</v>
      </c>
      <c r="L90" s="52">
        <f t="shared" si="34"/>
        <v>0.40088686481303909</v>
      </c>
      <c r="N90" s="40">
        <f t="shared" si="44"/>
        <v>4.5930275229357811</v>
      </c>
      <c r="O90" s="143">
        <f t="shared" si="45"/>
        <v>4.358856432566812</v>
      </c>
      <c r="P90" s="52">
        <f t="shared" si="46"/>
        <v>-5.0984038131626767E-2</v>
      </c>
    </row>
    <row r="91" spans="1:16" ht="20.100000000000001" customHeight="1" x14ac:dyDescent="0.25">
      <c r="A91" s="38" t="s">
        <v>207</v>
      </c>
      <c r="B91" s="19">
        <v>244.25</v>
      </c>
      <c r="C91" s="140">
        <v>153</v>
      </c>
      <c r="D91" s="247">
        <f t="shared" si="36"/>
        <v>4.2570442535654184E-3</v>
      </c>
      <c r="E91" s="215">
        <f t="shared" si="37"/>
        <v>2.6425751324698726E-3</v>
      </c>
      <c r="F91" s="52">
        <f t="shared" si="33"/>
        <v>-0.37359263050153529</v>
      </c>
      <c r="H91" s="19">
        <v>53.959000000000003</v>
      </c>
      <c r="I91" s="140">
        <v>34.111999999999995</v>
      </c>
      <c r="J91" s="214">
        <f t="shared" si="38"/>
        <v>3.4886367963738191E-3</v>
      </c>
      <c r="K91" s="215">
        <f t="shared" si="39"/>
        <v>2.0527808765937608E-3</v>
      </c>
      <c r="L91" s="52">
        <f t="shared" si="34"/>
        <v>-0.36781630497229389</v>
      </c>
      <c r="N91" s="40">
        <f t="shared" si="44"/>
        <v>2.2091709314227228</v>
      </c>
      <c r="O91" s="143">
        <f t="shared" si="45"/>
        <v>2.2295424836601305</v>
      </c>
      <c r="P91" s="52">
        <f t="shared" si="46"/>
        <v>9.2213562778903149E-3</v>
      </c>
    </row>
    <row r="92" spans="1:16" ht="20.100000000000001" customHeight="1" x14ac:dyDescent="0.25">
      <c r="A92" s="38" t="s">
        <v>238</v>
      </c>
      <c r="B92" s="19">
        <v>619.20000000000005</v>
      </c>
      <c r="C92" s="140">
        <v>117.59</v>
      </c>
      <c r="D92" s="247">
        <f t="shared" si="36"/>
        <v>1.0792064695220911E-2</v>
      </c>
      <c r="E92" s="215">
        <f t="shared" si="37"/>
        <v>2.030983070765571E-3</v>
      </c>
      <c r="F92" s="52">
        <f t="shared" si="33"/>
        <v>-0.81009366925064596</v>
      </c>
      <c r="H92" s="19">
        <v>156.17399999999998</v>
      </c>
      <c r="I92" s="140">
        <v>33.898000000000003</v>
      </c>
      <c r="J92" s="214">
        <f t="shared" si="38"/>
        <v>1.0097191627659607E-2</v>
      </c>
      <c r="K92" s="215">
        <f t="shared" si="39"/>
        <v>2.0399028539744173E-3</v>
      </c>
      <c r="L92" s="52">
        <f t="shared" ref="L92" si="47">(I92-H92)/H92</f>
        <v>-0.782947225530498</v>
      </c>
      <c r="N92" s="40">
        <f t="shared" ref="N92" si="48">(H92/B92)*10</f>
        <v>2.5221899224806195</v>
      </c>
      <c r="O92" s="143">
        <f t="shared" ref="O92" si="49">(I92/C92)*10</f>
        <v>2.8827281231397226</v>
      </c>
      <c r="P92" s="52">
        <f t="shared" ref="P92" si="50">(O92-N92)/N92</f>
        <v>0.14294649163632661</v>
      </c>
    </row>
    <row r="93" spans="1:16" ht="20.100000000000001" customHeight="1" x14ac:dyDescent="0.25">
      <c r="A93" s="38" t="s">
        <v>196</v>
      </c>
      <c r="B93" s="19">
        <v>106.34</v>
      </c>
      <c r="C93" s="140">
        <v>100.99000000000001</v>
      </c>
      <c r="D93" s="247">
        <f t="shared" si="36"/>
        <v>1.853404650661808E-3</v>
      </c>
      <c r="E93" s="215">
        <f t="shared" si="37"/>
        <v>1.7442723047590358E-3</v>
      </c>
      <c r="F93" s="52">
        <f t="shared" si="33"/>
        <v>-5.0310325371450013E-2</v>
      </c>
      <c r="H93" s="19">
        <v>31.609000000000002</v>
      </c>
      <c r="I93" s="140">
        <v>32.195</v>
      </c>
      <c r="J93" s="214">
        <f t="shared" si="38"/>
        <v>2.0436316554528445E-3</v>
      </c>
      <c r="K93" s="215">
        <f t="shared" si="39"/>
        <v>1.9374202721017867E-3</v>
      </c>
      <c r="L93" s="52">
        <f t="shared" si="34"/>
        <v>1.8539023695782798E-2</v>
      </c>
      <c r="N93" s="40">
        <f t="shared" ref="N93:N94" si="51">(H93/B93)*10</f>
        <v>2.9724468685348882</v>
      </c>
      <c r="O93" s="143">
        <f t="shared" ref="O93:O94" si="52">(I93/C93)*10</f>
        <v>3.1879393999405883</v>
      </c>
      <c r="P93" s="52">
        <f t="shared" ref="P93:P94" si="53">(O93-N93)/N93</f>
        <v>7.2496680659565785E-2</v>
      </c>
    </row>
    <row r="94" spans="1:16" ht="20.100000000000001" customHeight="1" x14ac:dyDescent="0.25">
      <c r="A94" s="38" t="s">
        <v>239</v>
      </c>
      <c r="B94" s="19">
        <v>4.7</v>
      </c>
      <c r="C94" s="140">
        <v>157.5</v>
      </c>
      <c r="D94" s="247">
        <f t="shared" si="36"/>
        <v>8.191651173698042E-5</v>
      </c>
      <c r="E94" s="215">
        <f t="shared" si="37"/>
        <v>2.7202979304836927E-3</v>
      </c>
      <c r="F94" s="52">
        <f t="shared" si="33"/>
        <v>32.51063829787234</v>
      </c>
      <c r="H94" s="19">
        <v>2.9449999999999998</v>
      </c>
      <c r="I94" s="140">
        <v>30.158999999999999</v>
      </c>
      <c r="J94" s="214">
        <f t="shared" si="38"/>
        <v>1.9040448053746171E-4</v>
      </c>
      <c r="K94" s="215">
        <f t="shared" si="39"/>
        <v>1.8148985241906439E-3</v>
      </c>
      <c r="L94" s="52">
        <f t="shared" si="34"/>
        <v>9.2407470288624793</v>
      </c>
      <c r="N94" s="40">
        <f t="shared" si="51"/>
        <v>6.2659574468085104</v>
      </c>
      <c r="O94" s="143">
        <f t="shared" si="52"/>
        <v>1.9148571428571428</v>
      </c>
      <c r="P94" s="52">
        <f t="shared" si="53"/>
        <v>-0.69440310453553244</v>
      </c>
    </row>
    <row r="95" spans="1:16" ht="20.100000000000001" customHeight="1" thickBot="1" x14ac:dyDescent="0.3">
      <c r="A95" s="8" t="s">
        <v>17</v>
      </c>
      <c r="B95" s="19">
        <f>B96-SUM(B68:B94)</f>
        <v>774.15999999998166</v>
      </c>
      <c r="C95" s="140">
        <f>C96-SUM(C68:C94)</f>
        <v>888.98000000001048</v>
      </c>
      <c r="D95" s="247">
        <f t="shared" si="36"/>
        <v>1.3492869516233885E-2</v>
      </c>
      <c r="E95" s="215">
        <f t="shared" si="37"/>
        <v>1.5354225106294739E-2</v>
      </c>
      <c r="F95" s="52">
        <f>(C95-B95)/B95</f>
        <v>0.14831559367576669</v>
      </c>
      <c r="H95" s="19">
        <f>H96-SUM(H68:H94)</f>
        <v>239.83600000000479</v>
      </c>
      <c r="I95" s="140">
        <f>I96-SUM(I68:I94)</f>
        <v>278.69299999999748</v>
      </c>
      <c r="J95" s="214">
        <f t="shared" si="38"/>
        <v>1.5506230558296632E-2</v>
      </c>
      <c r="K95" s="215">
        <f t="shared" si="39"/>
        <v>1.6771096999312264E-2</v>
      </c>
      <c r="L95" s="52">
        <f t="shared" si="34"/>
        <v>0.16201487683246851</v>
      </c>
      <c r="N95" s="40">
        <f t="shared" si="35"/>
        <v>3.0980159140230761</v>
      </c>
      <c r="O95" s="143">
        <f t="shared" si="35"/>
        <v>3.1349749150711399</v>
      </c>
      <c r="P95" s="52">
        <f>(O95-N95)/N95</f>
        <v>1.1929893865544723E-2</v>
      </c>
    </row>
    <row r="96" spans="1:16" ht="26.25" customHeight="1" thickBot="1" x14ac:dyDescent="0.3">
      <c r="A96" s="12" t="s">
        <v>18</v>
      </c>
      <c r="B96" s="17">
        <v>57375.489999999969</v>
      </c>
      <c r="C96" s="145">
        <v>57898.070000000014</v>
      </c>
      <c r="D96" s="243">
        <f>SUM(D68:D95)</f>
        <v>1.0000000000000002</v>
      </c>
      <c r="E96" s="244">
        <f>SUM(E68:E95)</f>
        <v>0.99999999999999989</v>
      </c>
      <c r="F96" s="57">
        <f>(C96-B96)/B96</f>
        <v>9.1080703624499878E-3</v>
      </c>
      <c r="G96" s="1"/>
      <c r="H96" s="17">
        <v>15467.073000000002</v>
      </c>
      <c r="I96" s="145">
        <v>16617.457999999995</v>
      </c>
      <c r="J96" s="255">
        <f t="shared" si="38"/>
        <v>1</v>
      </c>
      <c r="K96" s="244">
        <f t="shared" si="39"/>
        <v>1</v>
      </c>
      <c r="L96" s="57">
        <f t="shared" si="34"/>
        <v>7.4376386534155028E-2</v>
      </c>
      <c r="M96" s="1"/>
      <c r="N96" s="37">
        <f t="shared" si="35"/>
        <v>2.6957631211515598</v>
      </c>
      <c r="O96" s="150">
        <f t="shared" si="35"/>
        <v>2.8701229591936297</v>
      </c>
      <c r="P96" s="57">
        <f>(O96-N96)/N96</f>
        <v>6.4679213345565728E-2</v>
      </c>
    </row>
  </sheetData>
  <mergeCells count="33">
    <mergeCell ref="N4:O4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N66:O66"/>
    <mergeCell ref="J37:K37"/>
    <mergeCell ref="N37:O37"/>
    <mergeCell ref="N65:O65"/>
    <mergeCell ref="N5:O5"/>
    <mergeCell ref="B36:C36"/>
    <mergeCell ref="N36:O36"/>
    <mergeCell ref="B5:C5"/>
    <mergeCell ref="D5:E5"/>
    <mergeCell ref="H5:I5"/>
    <mergeCell ref="J5:K5"/>
    <mergeCell ref="J4:K4"/>
    <mergeCell ref="A36:A38"/>
    <mergeCell ref="A4:A6"/>
    <mergeCell ref="B37:C37"/>
    <mergeCell ref="D37:E37"/>
    <mergeCell ref="H37:I37"/>
    <mergeCell ref="B4:C4"/>
    <mergeCell ref="D4:E4"/>
    <mergeCell ref="H4:I4"/>
    <mergeCell ref="D36:E36"/>
    <mergeCell ref="H36:I36"/>
    <mergeCell ref="J36:K3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DCCA36B9-1556-483D-962A-C3B1C5494D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P7:P33 L7:L33</xm:sqref>
        </x14:conditionalFormatting>
        <x14:conditionalFormatting xmlns:xm="http://schemas.microsoft.com/office/excel/2006/main">
          <x14:cfRule type="iconSet" priority="338" id="{19B587E3-DA74-42AC-8FCA-3D5601EEB2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4" id="{96D05267-D203-4614-ABCB-56B602376D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5" id="{3AD6EB3E-9D4E-408A-B6C0-3AEF585B07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1" id="{11F5F70E-3EC0-4F3B-8234-CB945C09F2B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lha12">
    <pageSetUpPr fitToPage="1"/>
  </sheetPr>
  <dimension ref="A1:S19"/>
  <sheetViews>
    <sheetView showGridLines="0" topLeftCell="A3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138</v>
      </c>
      <c r="B1" s="4"/>
    </row>
    <row r="3" spans="1:19" ht="15.75" thickBot="1" x14ac:dyDescent="0.3"/>
    <row r="4" spans="1:19" x14ac:dyDescent="0.25">
      <c r="A4" s="330" t="s">
        <v>16</v>
      </c>
      <c r="B4" s="313"/>
      <c r="C4" s="313"/>
      <c r="D4" s="313"/>
      <c r="E4" s="349" t="s">
        <v>1</v>
      </c>
      <c r="F4" s="347"/>
      <c r="G4" s="342" t="s">
        <v>13</v>
      </c>
      <c r="H4" s="342"/>
      <c r="I4" s="130" t="s">
        <v>0</v>
      </c>
      <c r="K4" s="343" t="s">
        <v>19</v>
      </c>
      <c r="L4" s="342"/>
      <c r="M4" s="352" t="s">
        <v>13</v>
      </c>
      <c r="N4" s="353"/>
      <c r="O4" s="130" t="s">
        <v>0</v>
      </c>
      <c r="Q4" s="341" t="s">
        <v>22</v>
      </c>
      <c r="R4" s="342"/>
      <c r="S4" s="130" t="s">
        <v>0</v>
      </c>
    </row>
    <row r="5" spans="1:19" x14ac:dyDescent="0.25">
      <c r="A5" s="348"/>
      <c r="B5" s="314"/>
      <c r="C5" s="314"/>
      <c r="D5" s="314"/>
      <c r="E5" s="350" t="s">
        <v>154</v>
      </c>
      <c r="F5" s="340"/>
      <c r="G5" s="344" t="str">
        <f>E5</f>
        <v>jan-abr</v>
      </c>
      <c r="H5" s="344"/>
      <c r="I5" s="131" t="s">
        <v>151</v>
      </c>
      <c r="K5" s="339" t="str">
        <f>E5</f>
        <v>jan-abr</v>
      </c>
      <c r="L5" s="344"/>
      <c r="M5" s="345" t="str">
        <f>E5</f>
        <v>jan-abr</v>
      </c>
      <c r="N5" s="346"/>
      <c r="O5" s="131" t="str">
        <f>I5</f>
        <v>2023/2022</v>
      </c>
      <c r="Q5" s="339" t="str">
        <f>E5</f>
        <v>jan-abr</v>
      </c>
      <c r="R5" s="340"/>
      <c r="S5" s="131" t="str">
        <f>I5</f>
        <v>2023/2022</v>
      </c>
    </row>
    <row r="6" spans="1:19" ht="19.5" customHeight="1" thickBot="1" x14ac:dyDescent="0.3">
      <c r="A6" s="331"/>
      <c r="B6" s="354"/>
      <c r="C6" s="354"/>
      <c r="D6" s="354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92800.03</v>
      </c>
      <c r="F7" s="145">
        <v>95459.85</v>
      </c>
      <c r="G7" s="243">
        <f>E7/E15</f>
        <v>0.40649374422537066</v>
      </c>
      <c r="H7" s="244">
        <f>F7/F15</f>
        <v>0.40553416082653654</v>
      </c>
      <c r="I7" s="164">
        <f t="shared" ref="I7:I18" si="0">(F7-E7)/E7</f>
        <v>2.866184418259355E-2</v>
      </c>
      <c r="J7" s="1"/>
      <c r="K7" s="17">
        <v>21612.919999999995</v>
      </c>
      <c r="L7" s="145">
        <v>23235.374000000003</v>
      </c>
      <c r="M7" s="243">
        <f>K7/K15</f>
        <v>0.38179020221282978</v>
      </c>
      <c r="N7" s="244">
        <f>L7/L15</f>
        <v>0.38180172480569036</v>
      </c>
      <c r="O7" s="164">
        <f t="shared" ref="O7:O18" si="1">(L7-K7)/K7</f>
        <v>7.5068708901897999E-2</v>
      </c>
      <c r="P7" s="1"/>
      <c r="Q7" s="187">
        <f t="shared" ref="Q7:Q18" si="2">(K7/E7)*10</f>
        <v>2.3289776953735895</v>
      </c>
      <c r="R7" s="188">
        <f t="shared" ref="R7:R18" si="3">(L7/F7)*10</f>
        <v>2.434046774638762</v>
      </c>
      <c r="S7" s="55">
        <f>(R7-Q7)/Q7</f>
        <v>4.5113819455586693E-2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63836.78</v>
      </c>
      <c r="F8" s="181">
        <v>69348.59</v>
      </c>
      <c r="G8" s="245">
        <f>E8/E7</f>
        <v>0.68789611382668736</v>
      </c>
      <c r="H8" s="246">
        <f>F8/F7</f>
        <v>0.72646866719358971</v>
      </c>
      <c r="I8" s="206">
        <f t="shared" si="0"/>
        <v>8.6342230920795154E-2</v>
      </c>
      <c r="K8" s="180">
        <v>16232.211999999996</v>
      </c>
      <c r="L8" s="181">
        <v>18358.819000000007</v>
      </c>
      <c r="M8" s="250">
        <f>K8/K7</f>
        <v>0.75104206187780276</v>
      </c>
      <c r="N8" s="246">
        <f>L8/L7</f>
        <v>0.79012367091659486</v>
      </c>
      <c r="O8" s="207">
        <f t="shared" si="1"/>
        <v>0.1310115343491085</v>
      </c>
      <c r="Q8" s="189">
        <f t="shared" si="2"/>
        <v>2.5427679779587873</v>
      </c>
      <c r="R8" s="190">
        <f t="shared" si="3"/>
        <v>2.647324047972714</v>
      </c>
      <c r="S8" s="182">
        <f t="shared" ref="S8:S18" si="4">(R8-Q8)/Q8</f>
        <v>4.1118997454836353E-2</v>
      </c>
    </row>
    <row r="9" spans="1:19" ht="24" customHeight="1" x14ac:dyDescent="0.25">
      <c r="A9" s="8"/>
      <c r="B9" t="s">
        <v>37</v>
      </c>
      <c r="E9" s="19">
        <v>26563.41</v>
      </c>
      <c r="F9" s="140">
        <v>23247.640000000007</v>
      </c>
      <c r="G9" s="247">
        <f>E9/E7</f>
        <v>0.286243549705749</v>
      </c>
      <c r="H9" s="215">
        <f>F9/F7</f>
        <v>0.24353317127567251</v>
      </c>
      <c r="I9" s="182">
        <f t="shared" si="0"/>
        <v>-0.1248247118875172</v>
      </c>
      <c r="K9" s="19">
        <v>4835.893</v>
      </c>
      <c r="L9" s="140">
        <v>4197.4829999999974</v>
      </c>
      <c r="M9" s="247">
        <f>K9/K7</f>
        <v>0.2237500994775348</v>
      </c>
      <c r="N9" s="215">
        <f>L9/L7</f>
        <v>0.18065054601660369</v>
      </c>
      <c r="O9" s="182">
        <f t="shared" si="1"/>
        <v>-0.13201491430848503</v>
      </c>
      <c r="Q9" s="189">
        <f t="shared" si="2"/>
        <v>1.8205091138524758</v>
      </c>
      <c r="R9" s="190">
        <f t="shared" si="3"/>
        <v>1.8055523055243441</v>
      </c>
      <c r="S9" s="182">
        <f t="shared" si="4"/>
        <v>-8.2157283445183291E-3</v>
      </c>
    </row>
    <row r="10" spans="1:19" ht="24" customHeight="1" thickBot="1" x14ac:dyDescent="0.3">
      <c r="A10" s="8"/>
      <c r="B10" t="s">
        <v>36</v>
      </c>
      <c r="E10" s="19">
        <v>2399.84</v>
      </c>
      <c r="F10" s="140">
        <v>2863.62</v>
      </c>
      <c r="G10" s="247">
        <f>E10/E7</f>
        <v>2.5860336467563645E-2</v>
      </c>
      <c r="H10" s="215">
        <f>F10/F7</f>
        <v>2.9998161530737789E-2</v>
      </c>
      <c r="I10" s="186">
        <f t="shared" si="0"/>
        <v>0.19325455030335345</v>
      </c>
      <c r="K10" s="19">
        <v>544.81500000000005</v>
      </c>
      <c r="L10" s="140">
        <v>679.072</v>
      </c>
      <c r="M10" s="247">
        <f>K10/K7</f>
        <v>2.5207838644662552E-2</v>
      </c>
      <c r="N10" s="215">
        <f>L10/L7</f>
        <v>2.9225783066801504E-2</v>
      </c>
      <c r="O10" s="209">
        <f t="shared" si="1"/>
        <v>0.24642676871965702</v>
      </c>
      <c r="Q10" s="189">
        <f t="shared" si="2"/>
        <v>2.2702138475898397</v>
      </c>
      <c r="R10" s="190">
        <f t="shared" si="3"/>
        <v>2.3713760904030563</v>
      </c>
      <c r="S10" s="182">
        <f t="shared" si="4"/>
        <v>4.4560666793841894E-2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135493.83999999994</v>
      </c>
      <c r="F11" s="145">
        <v>139933.02000000002</v>
      </c>
      <c r="G11" s="243">
        <f>E11/E15</f>
        <v>0.59350625577462934</v>
      </c>
      <c r="H11" s="244">
        <f>F11/F15</f>
        <v>0.59446583917346363</v>
      </c>
      <c r="I11" s="164">
        <f t="shared" si="0"/>
        <v>3.2762965460275406E-2</v>
      </c>
      <c r="J11" s="1"/>
      <c r="K11" s="17">
        <v>34996.494999999988</v>
      </c>
      <c r="L11" s="145">
        <v>37621.799999999967</v>
      </c>
      <c r="M11" s="243">
        <f>K11/K15</f>
        <v>0.61820979778717011</v>
      </c>
      <c r="N11" s="244">
        <f>L11/L15</f>
        <v>0.61819827519430959</v>
      </c>
      <c r="O11" s="164">
        <f t="shared" si="1"/>
        <v>7.5016226624980004E-2</v>
      </c>
      <c r="Q11" s="191">
        <f t="shared" si="2"/>
        <v>2.5828845798451061</v>
      </c>
      <c r="R11" s="192">
        <f t="shared" si="3"/>
        <v>2.6885577113964927</v>
      </c>
      <c r="S11" s="57">
        <f t="shared" si="4"/>
        <v>4.0912835353147575E-2</v>
      </c>
    </row>
    <row r="12" spans="1:19" s="3" customFormat="1" ht="24" customHeight="1" x14ac:dyDescent="0.25">
      <c r="A12" s="46"/>
      <c r="B12" s="3" t="s">
        <v>33</v>
      </c>
      <c r="E12" s="31">
        <v>118209.06999999993</v>
      </c>
      <c r="F12" s="141">
        <v>123803.65000000001</v>
      </c>
      <c r="G12" s="247">
        <f>E12/E11</f>
        <v>0.87243132233908194</v>
      </c>
      <c r="H12" s="215">
        <f>F12/F11</f>
        <v>0.88473506824908088</v>
      </c>
      <c r="I12" s="206">
        <f t="shared" si="0"/>
        <v>4.7327840410216218E-2</v>
      </c>
      <c r="K12" s="31">
        <v>32302.451999999987</v>
      </c>
      <c r="L12" s="141">
        <v>35079.242999999966</v>
      </c>
      <c r="M12" s="247">
        <f>K12/K11</f>
        <v>0.92301963382332997</v>
      </c>
      <c r="N12" s="215">
        <f>L12/L11</f>
        <v>0.93241798638023687</v>
      </c>
      <c r="O12" s="206">
        <f t="shared" si="1"/>
        <v>8.5962235931810391E-2</v>
      </c>
      <c r="Q12" s="189">
        <f t="shared" si="2"/>
        <v>2.7326542709455377</v>
      </c>
      <c r="R12" s="190">
        <f t="shared" si="3"/>
        <v>2.8334578988583909</v>
      </c>
      <c r="S12" s="182">
        <f t="shared" si="4"/>
        <v>3.6888540560959339E-2</v>
      </c>
    </row>
    <row r="13" spans="1:19" ht="24" customHeight="1" x14ac:dyDescent="0.25">
      <c r="A13" s="8"/>
      <c r="B13" s="3" t="s">
        <v>37</v>
      </c>
      <c r="D13" s="3"/>
      <c r="E13" s="19">
        <v>16413.349999999999</v>
      </c>
      <c r="F13" s="140">
        <v>15028.709999999997</v>
      </c>
      <c r="G13" s="247">
        <f>E13/E11</f>
        <v>0.12113724136831612</v>
      </c>
      <c r="H13" s="215">
        <f>F13/F11</f>
        <v>0.10739931147058783</v>
      </c>
      <c r="I13" s="182">
        <f t="shared" si="0"/>
        <v>-8.4360596709386046E-2</v>
      </c>
      <c r="K13" s="19">
        <v>2603.4989999999998</v>
      </c>
      <c r="L13" s="140">
        <v>2428.1670000000008</v>
      </c>
      <c r="M13" s="247">
        <f>K13/K11</f>
        <v>7.4393135655442089E-2</v>
      </c>
      <c r="N13" s="215">
        <f>L13/L11</f>
        <v>6.454148924293901E-2</v>
      </c>
      <c r="O13" s="182">
        <f t="shared" si="1"/>
        <v>-6.7344754117439259E-2</v>
      </c>
      <c r="Q13" s="189">
        <f t="shared" si="2"/>
        <v>1.5862081780989257</v>
      </c>
      <c r="R13" s="190">
        <f t="shared" si="3"/>
        <v>1.6156855778040837</v>
      </c>
      <c r="S13" s="182">
        <f t="shared" si="4"/>
        <v>1.8583563060736955E-2</v>
      </c>
    </row>
    <row r="14" spans="1:19" ht="24" customHeight="1" thickBot="1" x14ac:dyDescent="0.3">
      <c r="A14" s="8"/>
      <c r="B14" t="s">
        <v>36</v>
      </c>
      <c r="E14" s="19">
        <v>871.42000000000007</v>
      </c>
      <c r="F14" s="140">
        <v>1100.6600000000001</v>
      </c>
      <c r="G14" s="247">
        <f>E14/E11</f>
        <v>6.4314362926019405E-3</v>
      </c>
      <c r="H14" s="215">
        <f>F14/F11</f>
        <v>7.8656202803312602E-3</v>
      </c>
      <c r="I14" s="186">
        <f t="shared" si="0"/>
        <v>0.26306488260540267</v>
      </c>
      <c r="K14" s="19">
        <v>90.543999999999997</v>
      </c>
      <c r="L14" s="140">
        <v>114.39</v>
      </c>
      <c r="M14" s="247">
        <f>K14/K11</f>
        <v>2.5872305212279122E-3</v>
      </c>
      <c r="N14" s="215">
        <f>L14/L11</f>
        <v>3.0405243768240782E-3</v>
      </c>
      <c r="O14" s="209">
        <f t="shared" si="1"/>
        <v>0.26336366849266662</v>
      </c>
      <c r="Q14" s="189">
        <f t="shared" si="2"/>
        <v>1.0390397282596222</v>
      </c>
      <c r="R14" s="190">
        <f t="shared" si="3"/>
        <v>1.0392855195973325</v>
      </c>
      <c r="S14" s="182">
        <f t="shared" si="4"/>
        <v>2.3655624614276935E-4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228293.86999999994</v>
      </c>
      <c r="F15" s="145">
        <v>235392.87</v>
      </c>
      <c r="G15" s="243">
        <f>G7+G11</f>
        <v>1</v>
      </c>
      <c r="H15" s="244">
        <f>H7+H11</f>
        <v>1.0000000000000002</v>
      </c>
      <c r="I15" s="164">
        <f t="shared" si="0"/>
        <v>3.1095885316588044E-2</v>
      </c>
      <c r="J15" s="1"/>
      <c r="K15" s="17">
        <v>56609.414999999986</v>
      </c>
      <c r="L15" s="145">
        <v>60857.17399999997</v>
      </c>
      <c r="M15" s="243">
        <f>M7+M11</f>
        <v>0.99999999999999989</v>
      </c>
      <c r="N15" s="244">
        <f>N7+N11</f>
        <v>1</v>
      </c>
      <c r="O15" s="164">
        <f t="shared" si="1"/>
        <v>7.5036263844097034E-2</v>
      </c>
      <c r="Q15" s="191">
        <f t="shared" si="2"/>
        <v>2.4796730196916807</v>
      </c>
      <c r="R15" s="192">
        <f t="shared" si="3"/>
        <v>2.5853448322372707</v>
      </c>
      <c r="S15" s="57">
        <f t="shared" si="4"/>
        <v>4.2615220517554002E-2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182045.84999999992</v>
      </c>
      <c r="F16" s="181">
        <f t="shared" ref="F16:F17" si="5">F8+F12</f>
        <v>193152.24</v>
      </c>
      <c r="G16" s="245">
        <f>E16/E15</f>
        <v>0.79741891448946911</v>
      </c>
      <c r="H16" s="246">
        <f>F16/F15</f>
        <v>0.82055263611000617</v>
      </c>
      <c r="I16" s="207">
        <f t="shared" si="0"/>
        <v>6.1008751366757756E-2</v>
      </c>
      <c r="J16" s="3"/>
      <c r="K16" s="180">
        <f t="shared" ref="K16:L18" si="6">K8+K12</f>
        <v>48534.663999999982</v>
      </c>
      <c r="L16" s="181">
        <f t="shared" si="6"/>
        <v>53438.061999999976</v>
      </c>
      <c r="M16" s="250">
        <f>K16/K15</f>
        <v>0.85736028185417557</v>
      </c>
      <c r="N16" s="246">
        <f>L16/L15</f>
        <v>0.87808977130617338</v>
      </c>
      <c r="O16" s="207">
        <f t="shared" si="1"/>
        <v>0.10102878223283869</v>
      </c>
      <c r="P16" s="3"/>
      <c r="Q16" s="189">
        <f t="shared" si="2"/>
        <v>2.6660681361316394</v>
      </c>
      <c r="R16" s="190">
        <f t="shared" si="3"/>
        <v>2.7666291625714501</v>
      </c>
      <c r="S16" s="182">
        <f t="shared" si="4"/>
        <v>3.7718850871426263E-2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42976.759999999995</v>
      </c>
      <c r="F17" s="140">
        <f t="shared" si="5"/>
        <v>38276.350000000006</v>
      </c>
      <c r="G17" s="248">
        <f>E17/E15</f>
        <v>0.18825192283962774</v>
      </c>
      <c r="H17" s="215">
        <f>F17/F15</f>
        <v>0.16260624206672022</v>
      </c>
      <c r="I17" s="182">
        <f t="shared" si="0"/>
        <v>-0.10937097166003183</v>
      </c>
      <c r="K17" s="19">
        <f t="shared" si="6"/>
        <v>7439.3919999999998</v>
      </c>
      <c r="L17" s="140">
        <f t="shared" si="6"/>
        <v>6625.6499999999978</v>
      </c>
      <c r="M17" s="247">
        <f>K17/K15</f>
        <v>0.13141616107497317</v>
      </c>
      <c r="N17" s="215">
        <f>L17/L15</f>
        <v>0.108872127384686</v>
      </c>
      <c r="O17" s="182">
        <f t="shared" si="1"/>
        <v>-0.10938286354583843</v>
      </c>
      <c r="Q17" s="189">
        <f t="shared" si="2"/>
        <v>1.7310267223494746</v>
      </c>
      <c r="R17" s="190">
        <f t="shared" si="3"/>
        <v>1.7310036092783132</v>
      </c>
      <c r="S17" s="182">
        <f t="shared" si="4"/>
        <v>-1.3352232442754206E-5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3271.26</v>
      </c>
      <c r="F18" s="142">
        <f>F10+F14</f>
        <v>3964.2799999999997</v>
      </c>
      <c r="G18" s="249">
        <f>E18/E15</f>
        <v>1.4329162670903083E-2</v>
      </c>
      <c r="H18" s="221">
        <f>F18/F15</f>
        <v>1.6841121823273575E-2</v>
      </c>
      <c r="I18" s="208">
        <f t="shared" si="0"/>
        <v>0.21185109101691688</v>
      </c>
      <c r="K18" s="21">
        <f t="shared" si="6"/>
        <v>635.35900000000004</v>
      </c>
      <c r="L18" s="142">
        <f t="shared" si="6"/>
        <v>793.46199999999999</v>
      </c>
      <c r="M18" s="249">
        <f>K18/K15</f>
        <v>1.1223557070851204E-2</v>
      </c>
      <c r="N18" s="221">
        <f>L18/L15</f>
        <v>1.303810130914065E-2</v>
      </c>
      <c r="O18" s="208">
        <f t="shared" si="1"/>
        <v>0.24884041935346779</v>
      </c>
      <c r="Q18" s="193">
        <f t="shared" si="2"/>
        <v>1.9422454956194248</v>
      </c>
      <c r="R18" s="194">
        <f t="shared" si="3"/>
        <v>2.0015286508521095</v>
      </c>
      <c r="S18" s="186">
        <f t="shared" si="4"/>
        <v>3.0522997925026968E-2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7" id="{E0176B34-D790-464E-9202-A2DCC57EB2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8" id="{233737AC-CB54-4D6E-931B-9D9405402A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" id="{20F04751-E1AE-4503-A136-E97E3FC04A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/>
  <dimension ref="A1:A21"/>
  <sheetViews>
    <sheetView showGridLines="0" showRowColHeaders="0" topLeftCell="A10" workbookViewId="0">
      <selection activeCell="A22" sqref="A22"/>
    </sheetView>
  </sheetViews>
  <sheetFormatPr defaultRowHeight="15" x14ac:dyDescent="0.25"/>
  <cols>
    <col min="1" max="1" width="152.5703125" customWidth="1"/>
  </cols>
  <sheetData>
    <row r="1" spans="1:1" ht="18.75" x14ac:dyDescent="0.3">
      <c r="A1" s="7" t="s">
        <v>27</v>
      </c>
    </row>
    <row r="3" spans="1:1" ht="46.5" customHeight="1" x14ac:dyDescent="0.25">
      <c r="A3" s="6" t="s">
        <v>28</v>
      </c>
    </row>
    <row r="5" spans="1:1" x14ac:dyDescent="0.25">
      <c r="A5" t="s">
        <v>32</v>
      </c>
    </row>
    <row r="7" spans="1:1" x14ac:dyDescent="0.25">
      <c r="A7" t="s">
        <v>106</v>
      </c>
    </row>
    <row r="9" spans="1:1" x14ac:dyDescent="0.25">
      <c r="A9" t="s">
        <v>96</v>
      </c>
    </row>
    <row r="11" spans="1:1" x14ac:dyDescent="0.25">
      <c r="A11" t="s">
        <v>103</v>
      </c>
    </row>
    <row r="13" spans="1:1" x14ac:dyDescent="0.25">
      <c r="A13" t="s">
        <v>114</v>
      </c>
    </row>
    <row r="15" spans="1:1" x14ac:dyDescent="0.25">
      <c r="A15" t="s">
        <v>113</v>
      </c>
    </row>
    <row r="17" spans="1:1" x14ac:dyDescent="0.25">
      <c r="A17" t="s">
        <v>116</v>
      </c>
    </row>
    <row r="19" spans="1:1" x14ac:dyDescent="0.25">
      <c r="A19" t="s">
        <v>145</v>
      </c>
    </row>
    <row r="21" spans="1:1" x14ac:dyDescent="0.25">
      <c r="A21" t="s">
        <v>153</v>
      </c>
    </row>
  </sheetData>
  <customSheetViews>
    <customSheetView guid="{D2454DF7-9151-402B-B9E4-208D72282370}" showGridLines="0" showRowCol="0">
      <pageMargins left="0.7" right="0.7" top="0.75" bottom="0.75" header="0.3" footer="0.3"/>
      <pageSetup paperSize="9" orientation="portrait" horizontalDpi="4294967292" verticalDpi="0" r:id="rId1"/>
    </customSheetView>
  </customSheetViews>
  <pageMargins left="0.7" right="0.7" top="0.75" bottom="0.75" header="0.3" footer="0.3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lha13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3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139</v>
      </c>
    </row>
    <row r="3" spans="1:16" ht="8.25" customHeight="1" thickBot="1" x14ac:dyDescent="0.3"/>
    <row r="4" spans="1:16" x14ac:dyDescent="0.25">
      <c r="A4" s="355" t="s">
        <v>3</v>
      </c>
      <c r="B4" s="349" t="s">
        <v>1</v>
      </c>
      <c r="C4" s="342"/>
      <c r="D4" s="349" t="s">
        <v>104</v>
      </c>
      <c r="E4" s="342"/>
      <c r="F4" s="130" t="s">
        <v>0</v>
      </c>
      <c r="H4" s="358" t="s">
        <v>19</v>
      </c>
      <c r="I4" s="359"/>
      <c r="J4" s="349" t="s">
        <v>104</v>
      </c>
      <c r="K4" s="347"/>
      <c r="L4" s="130" t="s">
        <v>0</v>
      </c>
      <c r="N4" s="341" t="s">
        <v>22</v>
      </c>
      <c r="O4" s="342"/>
      <c r="P4" s="130" t="s">
        <v>0</v>
      </c>
    </row>
    <row r="5" spans="1:16" x14ac:dyDescent="0.25">
      <c r="A5" s="356"/>
      <c r="B5" s="350" t="s">
        <v>154</v>
      </c>
      <c r="C5" s="344"/>
      <c r="D5" s="350" t="str">
        <f>B5</f>
        <v>jan-abr</v>
      </c>
      <c r="E5" s="344"/>
      <c r="F5" s="131" t="s">
        <v>151</v>
      </c>
      <c r="H5" s="339" t="str">
        <f>B5</f>
        <v>jan-abr</v>
      </c>
      <c r="I5" s="344"/>
      <c r="J5" s="350" t="str">
        <f>B5</f>
        <v>jan-abr</v>
      </c>
      <c r="K5" s="340"/>
      <c r="L5" s="131" t="str">
        <f>F5</f>
        <v>2023/2022</v>
      </c>
      <c r="N5" s="339" t="str">
        <f>B5</f>
        <v>jan-abr</v>
      </c>
      <c r="O5" s="340"/>
      <c r="P5" s="131" t="str">
        <f>F5</f>
        <v>2023/2022</v>
      </c>
    </row>
    <row r="6" spans="1:16" ht="19.5" customHeight="1" thickBot="1" x14ac:dyDescent="0.3">
      <c r="A6" s="357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162</v>
      </c>
      <c r="B7" s="39">
        <v>24907.47</v>
      </c>
      <c r="C7" s="147">
        <v>31194.070000000003</v>
      </c>
      <c r="D7" s="247">
        <f>B7/$B$33</f>
        <v>0.10910266666380487</v>
      </c>
      <c r="E7" s="246">
        <f>C7/$C$33</f>
        <v>0.13251917953164849</v>
      </c>
      <c r="F7" s="52">
        <f>(C7-B7)/B7</f>
        <v>0.25239817612949056</v>
      </c>
      <c r="H7" s="39">
        <v>6125.3730000000005</v>
      </c>
      <c r="I7" s="147">
        <v>8071.58</v>
      </c>
      <c r="J7" s="247">
        <f>H7/$H$33</f>
        <v>0.10820413883450306</v>
      </c>
      <c r="K7" s="246">
        <f>I7/$I$33</f>
        <v>0.13263152837165923</v>
      </c>
      <c r="L7" s="52">
        <f>(I7-H7)/H7</f>
        <v>0.3177287326012635</v>
      </c>
      <c r="N7" s="27">
        <f t="shared" ref="N7:N33" si="0">(H7/B7)*10</f>
        <v>2.4592513812121424</v>
      </c>
      <c r="O7" s="151">
        <f t="shared" ref="O7:O33" si="1">(I7/C7)*10</f>
        <v>2.5875366696298361</v>
      </c>
      <c r="P7" s="61">
        <f>(O7-N7)/N7</f>
        <v>5.2164365708097342E-2</v>
      </c>
    </row>
    <row r="8" spans="1:16" ht="20.100000000000001" customHeight="1" x14ac:dyDescent="0.25">
      <c r="A8" s="8" t="s">
        <v>161</v>
      </c>
      <c r="B8" s="19">
        <v>27611.48</v>
      </c>
      <c r="C8" s="140">
        <v>24158.349999999991</v>
      </c>
      <c r="D8" s="247">
        <f t="shared" ref="D8:D32" si="2">B8/$B$33</f>
        <v>0.12094709332318035</v>
      </c>
      <c r="E8" s="215">
        <f t="shared" ref="E8:E32" si="3">C8/$C$33</f>
        <v>0.10262991398167662</v>
      </c>
      <c r="F8" s="52">
        <f t="shared" ref="F8:F33" si="4">(C8-B8)/B8</f>
        <v>-0.12506138750983317</v>
      </c>
      <c r="H8" s="19">
        <v>6905.1250000000009</v>
      </c>
      <c r="I8" s="140">
        <v>6364.3130000000001</v>
      </c>
      <c r="J8" s="247">
        <f t="shared" ref="J8:J32" si="5">H8/$H$33</f>
        <v>0.12197838469095644</v>
      </c>
      <c r="K8" s="215">
        <f t="shared" ref="K8:K32" si="6">I8/$I$33</f>
        <v>0.10457785962917045</v>
      </c>
      <c r="L8" s="52">
        <f t="shared" ref="L8:L33" si="7">(I8-H8)/H8</f>
        <v>-7.8320377980123562E-2</v>
      </c>
      <c r="N8" s="27">
        <f t="shared" si="0"/>
        <v>2.5008166892901071</v>
      </c>
      <c r="O8" s="152">
        <f t="shared" si="1"/>
        <v>2.6344154298617255</v>
      </c>
      <c r="P8" s="52">
        <f t="shared" ref="P8:P71" si="8">(O8-N8)/N8</f>
        <v>5.3422044543993463E-2</v>
      </c>
    </row>
    <row r="9" spans="1:16" ht="20.100000000000001" customHeight="1" x14ac:dyDescent="0.25">
      <c r="A9" s="8" t="s">
        <v>163</v>
      </c>
      <c r="B9" s="19">
        <v>22882.870000000003</v>
      </c>
      <c r="C9" s="140">
        <v>23190.830000000005</v>
      </c>
      <c r="D9" s="247">
        <f t="shared" si="2"/>
        <v>0.10023427260661885</v>
      </c>
      <c r="E9" s="215">
        <f t="shared" si="3"/>
        <v>9.8519679037007368E-2</v>
      </c>
      <c r="F9" s="52">
        <f t="shared" si="4"/>
        <v>1.3458102064994589E-2</v>
      </c>
      <c r="H9" s="19">
        <v>5532.165</v>
      </c>
      <c r="I9" s="140">
        <v>5824.4219999999996</v>
      </c>
      <c r="J9" s="247">
        <f t="shared" si="5"/>
        <v>9.7725175220411645E-2</v>
      </c>
      <c r="K9" s="215">
        <f t="shared" si="6"/>
        <v>9.5706415812209761E-2</v>
      </c>
      <c r="L9" s="52">
        <f t="shared" si="7"/>
        <v>5.2828684610816849E-2</v>
      </c>
      <c r="N9" s="27">
        <f t="shared" si="0"/>
        <v>2.4176010264446721</v>
      </c>
      <c r="O9" s="152">
        <f t="shared" si="1"/>
        <v>2.5115194238412331</v>
      </c>
      <c r="P9" s="52">
        <f t="shared" si="8"/>
        <v>3.8847765354681985E-2</v>
      </c>
    </row>
    <row r="10" spans="1:16" ht="20.100000000000001" customHeight="1" x14ac:dyDescent="0.25">
      <c r="A10" s="8" t="s">
        <v>170</v>
      </c>
      <c r="B10" s="19">
        <v>21460.18</v>
      </c>
      <c r="C10" s="140">
        <v>22909.969999999998</v>
      </c>
      <c r="D10" s="247">
        <f t="shared" si="2"/>
        <v>9.4002436421091837E-2</v>
      </c>
      <c r="E10" s="215">
        <f t="shared" si="3"/>
        <v>9.7326524800857364E-2</v>
      </c>
      <c r="F10" s="52">
        <f t="shared" si="4"/>
        <v>6.7557215270328444E-2</v>
      </c>
      <c r="H10" s="19">
        <v>5058.3290000000006</v>
      </c>
      <c r="I10" s="140">
        <v>5633.3139999999994</v>
      </c>
      <c r="J10" s="247">
        <f t="shared" si="5"/>
        <v>8.9354906776549448E-2</v>
      </c>
      <c r="K10" s="215">
        <f t="shared" si="6"/>
        <v>9.2566145118733262E-2</v>
      </c>
      <c r="L10" s="52">
        <f t="shared" si="7"/>
        <v>0.11367093757642073</v>
      </c>
      <c r="N10" s="27">
        <f t="shared" si="0"/>
        <v>2.3570766880799701</v>
      </c>
      <c r="O10" s="152">
        <f t="shared" si="1"/>
        <v>2.4588919147427952</v>
      </c>
      <c r="P10" s="52">
        <f t="shared" si="8"/>
        <v>4.3195551157803831E-2</v>
      </c>
    </row>
    <row r="11" spans="1:16" ht="20.100000000000001" customHeight="1" x14ac:dyDescent="0.25">
      <c r="A11" s="8" t="s">
        <v>171</v>
      </c>
      <c r="B11" s="19">
        <v>23441.69</v>
      </c>
      <c r="C11" s="140">
        <v>21221.739999999998</v>
      </c>
      <c r="D11" s="247">
        <f t="shared" si="2"/>
        <v>0.10268208252810293</v>
      </c>
      <c r="E11" s="215">
        <f t="shared" si="3"/>
        <v>9.0154557357663354E-2</v>
      </c>
      <c r="F11" s="52">
        <f t="shared" si="4"/>
        <v>-9.4700936664549387E-2</v>
      </c>
      <c r="H11" s="19">
        <v>5257.9719999999988</v>
      </c>
      <c r="I11" s="140">
        <v>4995.0209999999997</v>
      </c>
      <c r="J11" s="247">
        <f t="shared" si="5"/>
        <v>9.28815816238341E-2</v>
      </c>
      <c r="K11" s="215">
        <f t="shared" si="6"/>
        <v>8.2077767856916936E-2</v>
      </c>
      <c r="L11" s="52">
        <f t="shared" si="7"/>
        <v>-5.0009965819521135E-2</v>
      </c>
      <c r="N11" s="27">
        <f t="shared" si="0"/>
        <v>2.2430003980088462</v>
      </c>
      <c r="O11" s="152">
        <f t="shared" si="1"/>
        <v>2.3537282993760171</v>
      </c>
      <c r="P11" s="52">
        <f t="shared" si="8"/>
        <v>4.9365974908192695E-2</v>
      </c>
    </row>
    <row r="12" spans="1:16" ht="20.100000000000001" customHeight="1" x14ac:dyDescent="0.25">
      <c r="A12" s="8" t="s">
        <v>166</v>
      </c>
      <c r="B12" s="19">
        <v>13758.27</v>
      </c>
      <c r="C12" s="140">
        <v>11893.47</v>
      </c>
      <c r="D12" s="247">
        <f t="shared" si="2"/>
        <v>6.0265612913741412E-2</v>
      </c>
      <c r="E12" s="215">
        <f t="shared" si="3"/>
        <v>5.0526041846552093E-2</v>
      </c>
      <c r="F12" s="52">
        <f t="shared" si="4"/>
        <v>-0.13554029685418306</v>
      </c>
      <c r="H12" s="19">
        <v>4109.2779999999993</v>
      </c>
      <c r="I12" s="140">
        <v>3500.0730000000008</v>
      </c>
      <c r="J12" s="247">
        <f t="shared" si="5"/>
        <v>7.2590009983321657E-2</v>
      </c>
      <c r="K12" s="215">
        <f t="shared" si="6"/>
        <v>5.7512907188230621E-2</v>
      </c>
      <c r="L12" s="52">
        <f t="shared" si="7"/>
        <v>-0.14825110396522179</v>
      </c>
      <c r="N12" s="27">
        <f t="shared" si="0"/>
        <v>2.9867694121426598</v>
      </c>
      <c r="O12" s="152">
        <f t="shared" si="1"/>
        <v>2.9428526746189303</v>
      </c>
      <c r="P12" s="52">
        <f t="shared" si="8"/>
        <v>-1.4703758966188266E-2</v>
      </c>
    </row>
    <row r="13" spans="1:16" ht="20.100000000000001" customHeight="1" x14ac:dyDescent="0.25">
      <c r="A13" s="8" t="s">
        <v>165</v>
      </c>
      <c r="B13" s="19">
        <v>5906.4699999999993</v>
      </c>
      <c r="C13" s="140">
        <v>11487.439999999999</v>
      </c>
      <c r="D13" s="247">
        <f t="shared" si="2"/>
        <v>2.5872223375949605E-2</v>
      </c>
      <c r="E13" s="215">
        <f t="shared" si="3"/>
        <v>4.8801138284264925E-2</v>
      </c>
      <c r="F13" s="52">
        <f t="shared" si="4"/>
        <v>0.94489094162841769</v>
      </c>
      <c r="H13" s="19">
        <v>1392.239</v>
      </c>
      <c r="I13" s="140">
        <v>2860.857</v>
      </c>
      <c r="J13" s="247">
        <f t="shared" si="5"/>
        <v>2.4593771195127168E-2</v>
      </c>
      <c r="K13" s="215">
        <f t="shared" si="6"/>
        <v>4.7009363267508951E-2</v>
      </c>
      <c r="L13" s="52">
        <f t="shared" si="7"/>
        <v>1.0548605519598286</v>
      </c>
      <c r="N13" s="27">
        <f t="shared" si="0"/>
        <v>2.3571422524790613</v>
      </c>
      <c r="O13" s="152">
        <f t="shared" si="1"/>
        <v>2.4904217127575858</v>
      </c>
      <c r="P13" s="52">
        <f t="shared" si="8"/>
        <v>5.6542815834874388E-2</v>
      </c>
    </row>
    <row r="14" spans="1:16" ht="20.100000000000001" customHeight="1" x14ac:dyDescent="0.25">
      <c r="A14" s="8" t="s">
        <v>168</v>
      </c>
      <c r="B14" s="19">
        <v>7294.7600000000011</v>
      </c>
      <c r="C14" s="140">
        <v>6768.69</v>
      </c>
      <c r="D14" s="247">
        <f t="shared" si="2"/>
        <v>3.1953376584312153E-2</v>
      </c>
      <c r="E14" s="215">
        <f t="shared" si="3"/>
        <v>2.8754864155401131E-2</v>
      </c>
      <c r="F14" s="52">
        <f t="shared" si="4"/>
        <v>-7.2116149126222315E-2</v>
      </c>
      <c r="H14" s="19">
        <v>2642.7820000000002</v>
      </c>
      <c r="I14" s="140">
        <v>2600.9380000000001</v>
      </c>
      <c r="J14" s="247">
        <f t="shared" si="5"/>
        <v>4.6684495856387134E-2</v>
      </c>
      <c r="K14" s="215">
        <f t="shared" si="6"/>
        <v>4.2738395969553249E-2</v>
      </c>
      <c r="L14" s="52">
        <f t="shared" si="7"/>
        <v>-1.5833315044525068E-2</v>
      </c>
      <c r="N14" s="27">
        <f t="shared" si="0"/>
        <v>3.6228498264507669</v>
      </c>
      <c r="O14" s="152">
        <f t="shared" si="1"/>
        <v>3.8426017442075207</v>
      </c>
      <c r="P14" s="52">
        <f t="shared" si="8"/>
        <v>6.0657197588573596E-2</v>
      </c>
    </row>
    <row r="15" spans="1:16" ht="20.100000000000001" customHeight="1" x14ac:dyDescent="0.25">
      <c r="A15" s="8" t="s">
        <v>175</v>
      </c>
      <c r="B15" s="19">
        <v>11258.48</v>
      </c>
      <c r="C15" s="140">
        <v>11008.59</v>
      </c>
      <c r="D15" s="247">
        <f t="shared" si="2"/>
        <v>4.9315735021706893E-2</v>
      </c>
      <c r="E15" s="215">
        <f t="shared" si="3"/>
        <v>4.6766879557566879E-2</v>
      </c>
      <c r="F15" s="52">
        <f t="shared" si="4"/>
        <v>-2.2195713808613547E-2</v>
      </c>
      <c r="H15" s="19">
        <v>2183.1239999999998</v>
      </c>
      <c r="I15" s="140">
        <v>2256.6849999999999</v>
      </c>
      <c r="J15" s="247">
        <f t="shared" si="5"/>
        <v>3.8564680451122831E-2</v>
      </c>
      <c r="K15" s="215">
        <f t="shared" si="6"/>
        <v>3.7081659427695417E-2</v>
      </c>
      <c r="L15" s="52">
        <f t="shared" si="7"/>
        <v>3.3695291701250206E-2</v>
      </c>
      <c r="N15" s="27">
        <f t="shared" si="0"/>
        <v>1.9390930214380626</v>
      </c>
      <c r="O15" s="152">
        <f t="shared" si="1"/>
        <v>2.0499310084216051</v>
      </c>
      <c r="P15" s="52">
        <f t="shared" si="8"/>
        <v>5.7159705985297855E-2</v>
      </c>
    </row>
    <row r="16" spans="1:16" ht="20.100000000000001" customHeight="1" x14ac:dyDescent="0.25">
      <c r="A16" s="8" t="s">
        <v>164</v>
      </c>
      <c r="B16" s="19">
        <v>6122.3</v>
      </c>
      <c r="C16" s="140">
        <v>7256.48</v>
      </c>
      <c r="D16" s="247">
        <f t="shared" si="2"/>
        <v>2.681762764808359E-2</v>
      </c>
      <c r="E16" s="215">
        <f t="shared" si="3"/>
        <v>3.0827101942382529E-2</v>
      </c>
      <c r="F16" s="52">
        <f t="shared" si="4"/>
        <v>0.1852539078450908</v>
      </c>
      <c r="H16" s="19">
        <v>1570.4489999999998</v>
      </c>
      <c r="I16" s="140">
        <v>2090.1839999999997</v>
      </c>
      <c r="J16" s="247">
        <f t="shared" si="5"/>
        <v>2.7741834110103409E-2</v>
      </c>
      <c r="K16" s="215">
        <f t="shared" si="6"/>
        <v>3.4345728902889908E-2</v>
      </c>
      <c r="L16" s="52">
        <f t="shared" si="7"/>
        <v>0.33094675471791823</v>
      </c>
      <c r="N16" s="27">
        <f t="shared" si="0"/>
        <v>2.5651291181418747</v>
      </c>
      <c r="O16" s="152">
        <f t="shared" si="1"/>
        <v>2.8804378982647232</v>
      </c>
      <c r="P16" s="52">
        <f t="shared" si="8"/>
        <v>0.12292121199390207</v>
      </c>
    </row>
    <row r="17" spans="1:16" ht="20.100000000000001" customHeight="1" x14ac:dyDescent="0.25">
      <c r="A17" s="8" t="s">
        <v>167</v>
      </c>
      <c r="B17" s="19">
        <v>4116.72</v>
      </c>
      <c r="C17" s="140">
        <v>7629.829999999999</v>
      </c>
      <c r="D17" s="247">
        <f t="shared" si="2"/>
        <v>1.8032547260248385E-2</v>
      </c>
      <c r="E17" s="215">
        <f t="shared" si="3"/>
        <v>3.2413173772000814E-2</v>
      </c>
      <c r="F17" s="52">
        <f t="shared" si="4"/>
        <v>0.85337598865115882</v>
      </c>
      <c r="H17" s="19">
        <v>1100.3240000000001</v>
      </c>
      <c r="I17" s="140">
        <v>2010.2829999999999</v>
      </c>
      <c r="J17" s="247">
        <f t="shared" si="5"/>
        <v>1.9437120132755302E-2</v>
      </c>
      <c r="K17" s="215">
        <f t="shared" si="6"/>
        <v>3.3032802344716179E-2</v>
      </c>
      <c r="L17" s="52">
        <f t="shared" si="7"/>
        <v>0.82699186784983314</v>
      </c>
      <c r="N17" s="27">
        <f t="shared" si="0"/>
        <v>2.6728171942711674</v>
      </c>
      <c r="O17" s="152">
        <f t="shared" si="1"/>
        <v>2.6347677471188744</v>
      </c>
      <c r="P17" s="52">
        <f t="shared" si="8"/>
        <v>-1.4235708762217993E-2</v>
      </c>
    </row>
    <row r="18" spans="1:16" ht="20.100000000000001" customHeight="1" x14ac:dyDescent="0.25">
      <c r="A18" s="8" t="s">
        <v>176</v>
      </c>
      <c r="B18" s="19">
        <v>8360.6200000000008</v>
      </c>
      <c r="C18" s="140">
        <v>8257.9600000000009</v>
      </c>
      <c r="D18" s="247">
        <f t="shared" si="2"/>
        <v>3.662218350409497E-2</v>
      </c>
      <c r="E18" s="215">
        <f t="shared" si="3"/>
        <v>3.5081606337524156E-2</v>
      </c>
      <c r="F18" s="52">
        <f t="shared" si="4"/>
        <v>-1.2278993663149365E-2</v>
      </c>
      <c r="H18" s="19">
        <v>1833.8700000000001</v>
      </c>
      <c r="I18" s="140">
        <v>1884.2299999999998</v>
      </c>
      <c r="J18" s="247">
        <f t="shared" si="5"/>
        <v>3.2395141338238523E-2</v>
      </c>
      <c r="K18" s="215">
        <f t="shared" si="6"/>
        <v>3.0961509977443256E-2</v>
      </c>
      <c r="L18" s="52">
        <f t="shared" si="7"/>
        <v>2.7461052310141759E-2</v>
      </c>
      <c r="N18" s="27">
        <f t="shared" si="0"/>
        <v>2.193461728914841</v>
      </c>
      <c r="O18" s="152">
        <f t="shared" si="1"/>
        <v>2.2817136435633008</v>
      </c>
      <c r="P18" s="52">
        <f t="shared" si="8"/>
        <v>4.0234079986487883E-2</v>
      </c>
    </row>
    <row r="19" spans="1:16" ht="20.100000000000001" customHeight="1" x14ac:dyDescent="0.25">
      <c r="A19" s="8" t="s">
        <v>178</v>
      </c>
      <c r="B19" s="19">
        <v>1977.74</v>
      </c>
      <c r="C19" s="140">
        <v>5031.7100000000009</v>
      </c>
      <c r="D19" s="247">
        <f t="shared" si="2"/>
        <v>8.663132303990467E-3</v>
      </c>
      <c r="E19" s="215">
        <f t="shared" si="3"/>
        <v>2.137579613180297E-2</v>
      </c>
      <c r="F19" s="52">
        <f t="shared" si="4"/>
        <v>1.5441716302446233</v>
      </c>
      <c r="H19" s="19">
        <v>406.43400000000003</v>
      </c>
      <c r="I19" s="140">
        <v>1200.1760000000002</v>
      </c>
      <c r="J19" s="247">
        <f t="shared" si="5"/>
        <v>7.1796184433278454E-3</v>
      </c>
      <c r="K19" s="215">
        <f t="shared" si="6"/>
        <v>1.9721191785869001E-2</v>
      </c>
      <c r="L19" s="52">
        <f t="shared" si="7"/>
        <v>1.9529419290708949</v>
      </c>
      <c r="N19" s="27">
        <f t="shared" si="0"/>
        <v>2.0550426244096798</v>
      </c>
      <c r="O19" s="152">
        <f t="shared" si="1"/>
        <v>2.3852249036609816</v>
      </c>
      <c r="P19" s="52">
        <f t="shared" si="8"/>
        <v>0.16066930939991972</v>
      </c>
    </row>
    <row r="20" spans="1:16" ht="20.100000000000001" customHeight="1" x14ac:dyDescent="0.25">
      <c r="A20" s="8" t="s">
        <v>160</v>
      </c>
      <c r="B20" s="19">
        <v>6555.6299999999992</v>
      </c>
      <c r="C20" s="140">
        <v>5992.2699999999995</v>
      </c>
      <c r="D20" s="247">
        <f t="shared" si="2"/>
        <v>2.8715751325254595E-2</v>
      </c>
      <c r="E20" s="215">
        <f t="shared" si="3"/>
        <v>2.5456463485916112E-2</v>
      </c>
      <c r="F20" s="52">
        <f t="shared" si="4"/>
        <v>-8.5935295311053206E-2</v>
      </c>
      <c r="H20" s="19">
        <v>1208.5420000000001</v>
      </c>
      <c r="I20" s="140">
        <v>1154.9970000000001</v>
      </c>
      <c r="J20" s="247">
        <f t="shared" si="5"/>
        <v>2.1348780940414241E-2</v>
      </c>
      <c r="K20" s="215">
        <f t="shared" si="6"/>
        <v>1.8978814231498827E-2</v>
      </c>
      <c r="L20" s="52">
        <f t="shared" si="7"/>
        <v>-4.430545235498648E-2</v>
      </c>
      <c r="N20" s="27">
        <f t="shared" si="0"/>
        <v>1.8435177092056756</v>
      </c>
      <c r="O20" s="152">
        <f t="shared" si="1"/>
        <v>1.927478234458728</v>
      </c>
      <c r="P20" s="52">
        <f t="shared" si="8"/>
        <v>4.5543649965385388E-2</v>
      </c>
    </row>
    <row r="21" spans="1:16" ht="20.100000000000001" customHeight="1" x14ac:dyDescent="0.25">
      <c r="A21" s="8" t="s">
        <v>169</v>
      </c>
      <c r="B21" s="19">
        <v>5700.4000000000005</v>
      </c>
      <c r="C21" s="140">
        <v>2866.4399999999996</v>
      </c>
      <c r="D21" s="247">
        <f t="shared" si="2"/>
        <v>2.4969571018266943E-2</v>
      </c>
      <c r="E21" s="215">
        <f t="shared" si="3"/>
        <v>1.2177259234742322E-2</v>
      </c>
      <c r="F21" s="52">
        <f t="shared" si="4"/>
        <v>-0.49715107711739537</v>
      </c>
      <c r="H21" s="19">
        <v>1574.9469999999999</v>
      </c>
      <c r="I21" s="140">
        <v>805.74299999999994</v>
      </c>
      <c r="J21" s="247">
        <f t="shared" si="5"/>
        <v>2.7821290857713326E-2</v>
      </c>
      <c r="K21" s="215">
        <f t="shared" si="6"/>
        <v>1.3239901675355483E-2</v>
      </c>
      <c r="L21" s="52">
        <f t="shared" si="7"/>
        <v>-0.48839992710865826</v>
      </c>
      <c r="N21" s="27">
        <f t="shared" si="0"/>
        <v>2.7628710265946244</v>
      </c>
      <c r="O21" s="152">
        <f t="shared" si="1"/>
        <v>2.8109536568007703</v>
      </c>
      <c r="P21" s="52">
        <f t="shared" si="8"/>
        <v>1.7403139612133876E-2</v>
      </c>
    </row>
    <row r="22" spans="1:16" ht="20.100000000000001" customHeight="1" x14ac:dyDescent="0.25">
      <c r="A22" s="8" t="s">
        <v>173</v>
      </c>
      <c r="B22" s="19">
        <v>1754.9499999999996</v>
      </c>
      <c r="C22" s="140">
        <v>2988.1800000000003</v>
      </c>
      <c r="D22" s="247">
        <f t="shared" si="2"/>
        <v>7.6872410108952986E-3</v>
      </c>
      <c r="E22" s="215">
        <f t="shared" si="3"/>
        <v>1.2694437176453134E-2</v>
      </c>
      <c r="F22" s="52">
        <f t="shared" si="4"/>
        <v>0.70271517707057241</v>
      </c>
      <c r="H22" s="19">
        <v>466.53700000000003</v>
      </c>
      <c r="I22" s="140">
        <v>780.60900000000015</v>
      </c>
      <c r="J22" s="247">
        <f t="shared" si="5"/>
        <v>8.2413322942835564E-3</v>
      </c>
      <c r="K22" s="215">
        <f t="shared" si="6"/>
        <v>1.2826901886702796E-2</v>
      </c>
      <c r="L22" s="52">
        <f t="shared" si="7"/>
        <v>0.67319848157809581</v>
      </c>
      <c r="N22" s="27">
        <f t="shared" si="0"/>
        <v>2.6584062223994991</v>
      </c>
      <c r="O22" s="152">
        <f t="shared" si="1"/>
        <v>2.6123225508503505</v>
      </c>
      <c r="P22" s="52">
        <f t="shared" si="8"/>
        <v>-1.7335075114123497E-2</v>
      </c>
    </row>
    <row r="23" spans="1:16" ht="20.100000000000001" customHeight="1" x14ac:dyDescent="0.25">
      <c r="A23" s="8" t="s">
        <v>174</v>
      </c>
      <c r="B23" s="19">
        <v>4110.17</v>
      </c>
      <c r="C23" s="140">
        <v>2610.42</v>
      </c>
      <c r="D23" s="247">
        <f t="shared" si="2"/>
        <v>1.8003856170119681E-2</v>
      </c>
      <c r="E23" s="215">
        <f t="shared" si="3"/>
        <v>1.1089630709715206E-2</v>
      </c>
      <c r="F23" s="52">
        <f t="shared" si="4"/>
        <v>-0.36488758372524738</v>
      </c>
      <c r="H23" s="19">
        <v>1177.2389999999998</v>
      </c>
      <c r="I23" s="140">
        <v>779.46000000000015</v>
      </c>
      <c r="J23" s="247">
        <f t="shared" si="5"/>
        <v>2.0795816384959986E-2</v>
      </c>
      <c r="K23" s="215">
        <f t="shared" si="6"/>
        <v>1.2808021614674391E-2</v>
      </c>
      <c r="L23" s="52">
        <f t="shared" si="7"/>
        <v>-0.33789145619538574</v>
      </c>
      <c r="N23" s="27">
        <f t="shared" si="0"/>
        <v>2.8642099961802057</v>
      </c>
      <c r="O23" s="152">
        <f t="shared" si="1"/>
        <v>2.9859562828970052</v>
      </c>
      <c r="P23" s="52">
        <f t="shared" si="8"/>
        <v>4.2506061664181034E-2</v>
      </c>
    </row>
    <row r="24" spans="1:16" ht="20.100000000000001" customHeight="1" x14ac:dyDescent="0.25">
      <c r="A24" s="8" t="s">
        <v>179</v>
      </c>
      <c r="B24" s="19">
        <v>3245.8599999999997</v>
      </c>
      <c r="C24" s="140">
        <v>2286.25</v>
      </c>
      <c r="D24" s="247">
        <f t="shared" si="2"/>
        <v>1.4217902565671169E-2</v>
      </c>
      <c r="E24" s="215">
        <f t="shared" si="3"/>
        <v>9.7124861938256649E-3</v>
      </c>
      <c r="F24" s="52">
        <f t="shared" si="4"/>
        <v>-0.29564121681156913</v>
      </c>
      <c r="H24" s="19">
        <v>961.68099999999993</v>
      </c>
      <c r="I24" s="140">
        <v>769.6400000000001</v>
      </c>
      <c r="J24" s="247">
        <f t="shared" si="5"/>
        <v>1.698800455719247E-2</v>
      </c>
      <c r="K24" s="215">
        <f t="shared" si="6"/>
        <v>1.2646660194901595E-2</v>
      </c>
      <c r="L24" s="52">
        <f t="shared" si="7"/>
        <v>-0.19969303750412024</v>
      </c>
      <c r="N24" s="27">
        <f t="shared" si="0"/>
        <v>2.9627926035010752</v>
      </c>
      <c r="O24" s="152">
        <f t="shared" si="1"/>
        <v>3.3663860032804815</v>
      </c>
      <c r="P24" s="52">
        <f t="shared" si="8"/>
        <v>0.13622060460880311</v>
      </c>
    </row>
    <row r="25" spans="1:16" ht="20.100000000000001" customHeight="1" x14ac:dyDescent="0.25">
      <c r="A25" s="8" t="s">
        <v>172</v>
      </c>
      <c r="B25" s="19">
        <v>2340.5700000000002</v>
      </c>
      <c r="C25" s="140">
        <v>1909.07</v>
      </c>
      <c r="D25" s="247">
        <f t="shared" si="2"/>
        <v>1.0252443484356371E-2</v>
      </c>
      <c r="E25" s="215">
        <f t="shared" si="3"/>
        <v>8.110143692967418E-3</v>
      </c>
      <c r="F25" s="52">
        <f t="shared" ref="F25:F27" si="9">(C25-B25)/B25</f>
        <v>-0.18435680197558724</v>
      </c>
      <c r="H25" s="19">
        <v>671.79300000000001</v>
      </c>
      <c r="I25" s="140">
        <v>532.99200000000008</v>
      </c>
      <c r="J25" s="247">
        <f t="shared" si="5"/>
        <v>1.1867160259472738E-2</v>
      </c>
      <c r="K25" s="215">
        <f t="shared" si="6"/>
        <v>8.7580800252078771E-3</v>
      </c>
      <c r="L25" s="52">
        <f t="shared" ref="L25:L29" si="10">(I25-H25)/H25</f>
        <v>-0.20661275124926864</v>
      </c>
      <c r="N25" s="27">
        <f t="shared" si="0"/>
        <v>2.8702111024237684</v>
      </c>
      <c r="O25" s="152">
        <f t="shared" si="1"/>
        <v>2.7918934350233364</v>
      </c>
      <c r="P25" s="52">
        <f t="shared" ref="P25:P29" si="11">(O25-N25)/N25</f>
        <v>-2.7286378808268192E-2</v>
      </c>
    </row>
    <row r="26" spans="1:16" ht="20.100000000000001" customHeight="1" x14ac:dyDescent="0.25">
      <c r="A26" s="8" t="s">
        <v>183</v>
      </c>
      <c r="B26" s="19">
        <v>1234.8599999999999</v>
      </c>
      <c r="C26" s="140">
        <v>1711.24</v>
      </c>
      <c r="D26" s="247">
        <f t="shared" si="2"/>
        <v>5.4090808482943498E-3</v>
      </c>
      <c r="E26" s="215">
        <f t="shared" si="3"/>
        <v>7.2697189171447704E-3</v>
      </c>
      <c r="F26" s="52">
        <f t="shared" si="9"/>
        <v>0.38577652527412026</v>
      </c>
      <c r="H26" s="19">
        <v>325.87800000000004</v>
      </c>
      <c r="I26" s="140">
        <v>475.28699999999998</v>
      </c>
      <c r="J26" s="247">
        <f t="shared" si="5"/>
        <v>5.756604268035626E-3</v>
      </c>
      <c r="K26" s="215">
        <f t="shared" si="6"/>
        <v>7.8098762850867852E-3</v>
      </c>
      <c r="L26" s="52">
        <f t="shared" si="10"/>
        <v>0.45848139487783746</v>
      </c>
      <c r="N26" s="27">
        <f t="shared" si="0"/>
        <v>2.6389874155774748</v>
      </c>
      <c r="O26" s="152">
        <f t="shared" si="1"/>
        <v>2.7774420887777285</v>
      </c>
      <c r="P26" s="52">
        <f t="shared" si="11"/>
        <v>5.2465075196259078E-2</v>
      </c>
    </row>
    <row r="27" spans="1:16" ht="20.100000000000001" customHeight="1" x14ac:dyDescent="0.25">
      <c r="A27" s="8" t="s">
        <v>182</v>
      </c>
      <c r="B27" s="19">
        <v>1152.1099999999999</v>
      </c>
      <c r="C27" s="140">
        <v>1516.4399999999998</v>
      </c>
      <c r="D27" s="247">
        <f t="shared" si="2"/>
        <v>5.0466094424699189E-3</v>
      </c>
      <c r="E27" s="215">
        <f t="shared" si="3"/>
        <v>6.4421662389349326E-3</v>
      </c>
      <c r="F27" s="52">
        <f t="shared" si="9"/>
        <v>0.31622848512728818</v>
      </c>
      <c r="H27" s="19">
        <v>372.31300000000005</v>
      </c>
      <c r="I27" s="140">
        <v>454.21500000000003</v>
      </c>
      <c r="J27" s="247">
        <f t="shared" si="5"/>
        <v>6.5768741825012675E-3</v>
      </c>
      <c r="K27" s="215">
        <f t="shared" si="6"/>
        <v>7.4636229411507039E-3</v>
      </c>
      <c r="L27" s="52">
        <f t="shared" si="10"/>
        <v>0.21998157464284077</v>
      </c>
      <c r="N27" s="27">
        <f t="shared" si="0"/>
        <v>3.2315751100155374</v>
      </c>
      <c r="O27" s="152">
        <f t="shared" si="1"/>
        <v>2.9952718208435551</v>
      </c>
      <c r="P27" s="52">
        <f t="shared" si="11"/>
        <v>-7.3123254489618261E-2</v>
      </c>
    </row>
    <row r="28" spans="1:16" ht="20.100000000000001" customHeight="1" x14ac:dyDescent="0.25">
      <c r="A28" s="8" t="s">
        <v>207</v>
      </c>
      <c r="B28" s="19">
        <v>3637.1200000000003</v>
      </c>
      <c r="C28" s="140">
        <v>2138.1800000000003</v>
      </c>
      <c r="D28" s="247">
        <f t="shared" si="2"/>
        <v>1.5931746218152947E-2</v>
      </c>
      <c r="E28" s="215">
        <f t="shared" si="3"/>
        <v>9.0834526976114431E-3</v>
      </c>
      <c r="F28" s="52">
        <f t="shared" ref="F28:F29" si="12">(C28-B28)/B28</f>
        <v>-0.41212277846207984</v>
      </c>
      <c r="H28" s="19">
        <v>748.80599999999981</v>
      </c>
      <c r="I28" s="140">
        <v>428.00300000000004</v>
      </c>
      <c r="J28" s="247">
        <f t="shared" si="5"/>
        <v>1.3227587672474618E-2</v>
      </c>
      <c r="K28" s="215">
        <f t="shared" si="6"/>
        <v>7.0329095465392483E-3</v>
      </c>
      <c r="L28" s="52">
        <f t="shared" si="10"/>
        <v>-0.42841937698148769</v>
      </c>
      <c r="N28" s="27">
        <f t="shared" si="0"/>
        <v>2.0587882720394153</v>
      </c>
      <c r="O28" s="152">
        <f t="shared" si="1"/>
        <v>2.0017164130241607</v>
      </c>
      <c r="P28" s="52">
        <f t="shared" si="11"/>
        <v>-2.7721091959941931E-2</v>
      </c>
    </row>
    <row r="29" spans="1:16" ht="20.100000000000001" customHeight="1" x14ac:dyDescent="0.25">
      <c r="A29" s="8" t="s">
        <v>184</v>
      </c>
      <c r="B29" s="19">
        <v>888.9799999999999</v>
      </c>
      <c r="C29" s="140">
        <v>1562.1000000000001</v>
      </c>
      <c r="D29" s="247">
        <f t="shared" si="2"/>
        <v>3.8940160767347806E-3</v>
      </c>
      <c r="E29" s="215">
        <f t="shared" si="3"/>
        <v>6.6361398287042416E-3</v>
      </c>
      <c r="F29" s="52">
        <f t="shared" si="12"/>
        <v>0.75718238880514777</v>
      </c>
      <c r="H29" s="19">
        <v>257.62000000000006</v>
      </c>
      <c r="I29" s="140">
        <v>393.71300000000002</v>
      </c>
      <c r="J29" s="247">
        <f t="shared" si="5"/>
        <v>4.5508331078849698E-3</v>
      </c>
      <c r="K29" s="215">
        <f t="shared" si="6"/>
        <v>6.4694591306523721E-3</v>
      </c>
      <c r="L29" s="52">
        <f t="shared" si="10"/>
        <v>0.52827032062728019</v>
      </c>
      <c r="N29" s="27">
        <f t="shared" si="0"/>
        <v>2.8979279623838567</v>
      </c>
      <c r="O29" s="152">
        <f t="shared" si="1"/>
        <v>2.5204084245566865</v>
      </c>
      <c r="P29" s="52">
        <f t="shared" si="11"/>
        <v>-0.13027222992686815</v>
      </c>
    </row>
    <row r="30" spans="1:16" ht="20.100000000000001" customHeight="1" x14ac:dyDescent="0.25">
      <c r="A30" s="8" t="s">
        <v>203</v>
      </c>
      <c r="B30" s="19">
        <v>889.03</v>
      </c>
      <c r="C30" s="140">
        <v>1317.68</v>
      </c>
      <c r="D30" s="247">
        <f t="shared" si="2"/>
        <v>3.8942350926899618E-3</v>
      </c>
      <c r="E30" s="215">
        <f t="shared" si="3"/>
        <v>5.5977906212707285E-3</v>
      </c>
      <c r="F30" s="52">
        <f t="shared" ref="F30" si="13">(C30-B30)/B30</f>
        <v>0.48215470794011461</v>
      </c>
      <c r="H30" s="19">
        <v>261.93599999999998</v>
      </c>
      <c r="I30" s="140">
        <v>391.863</v>
      </c>
      <c r="J30" s="247">
        <f t="shared" si="5"/>
        <v>4.6270748425858129E-3</v>
      </c>
      <c r="K30" s="215">
        <f t="shared" si="6"/>
        <v>6.4390600851758264E-3</v>
      </c>
      <c r="L30" s="52">
        <f t="shared" ref="L30" si="14">(I30-H30)/H30</f>
        <v>0.49602574674729716</v>
      </c>
      <c r="N30" s="27">
        <f t="shared" si="0"/>
        <v>2.9463122729266726</v>
      </c>
      <c r="O30" s="152">
        <f t="shared" si="1"/>
        <v>2.9738859207091251</v>
      </c>
      <c r="P30" s="52">
        <f t="shared" ref="P30" si="15">(O30-N30)/N30</f>
        <v>9.3586983415924786E-3</v>
      </c>
    </row>
    <row r="31" spans="1:16" ht="20.100000000000001" customHeight="1" x14ac:dyDescent="0.25">
      <c r="A31" s="8" t="s">
        <v>195</v>
      </c>
      <c r="B31" s="19">
        <v>1134.8899999999999</v>
      </c>
      <c r="C31" s="140">
        <v>1080.2400000000002</v>
      </c>
      <c r="D31" s="247">
        <f t="shared" si="2"/>
        <v>4.971180347505608E-3</v>
      </c>
      <c r="E31" s="215">
        <f t="shared" si="3"/>
        <v>4.5890939687340572E-3</v>
      </c>
      <c r="F31" s="52">
        <f t="shared" ref="F31:F32" si="16">(C31-B31)/B31</f>
        <v>-4.8154446686462689E-2</v>
      </c>
      <c r="H31" s="19">
        <v>352.92699999999996</v>
      </c>
      <c r="I31" s="140">
        <v>356.89</v>
      </c>
      <c r="J31" s="247">
        <f t="shared" si="5"/>
        <v>6.2344223129668433E-3</v>
      </c>
      <c r="K31" s="215">
        <f t="shared" si="6"/>
        <v>5.8643866703373387E-3</v>
      </c>
      <c r="L31" s="52">
        <f t="shared" ref="L31:L32" si="17">(I31-H31)/H31</f>
        <v>1.1228951029533083E-2</v>
      </c>
      <c r="N31" s="27">
        <f t="shared" si="0"/>
        <v>3.109790376159804</v>
      </c>
      <c r="O31" s="152">
        <f t="shared" si="1"/>
        <v>3.3038028586240085</v>
      </c>
      <c r="P31" s="52">
        <f t="shared" ref="P31:P32" si="18">(O31-N31)/N31</f>
        <v>6.2387640000283621E-2</v>
      </c>
    </row>
    <row r="32" spans="1:16" ht="20.100000000000001" customHeight="1" thickBot="1" x14ac:dyDescent="0.3">
      <c r="A32" s="8" t="s">
        <v>17</v>
      </c>
      <c r="B32" s="19">
        <f>B33-SUM(B7:B31)</f>
        <v>16550.249999999971</v>
      </c>
      <c r="C32" s="140">
        <f>C33-SUM(C7:C31)</f>
        <v>15405.230000000098</v>
      </c>
      <c r="D32" s="247">
        <f t="shared" si="2"/>
        <v>7.2495376244662083E-2</v>
      </c>
      <c r="E32" s="215">
        <f t="shared" si="3"/>
        <v>6.5444760497631441E-2</v>
      </c>
      <c r="F32" s="52">
        <f t="shared" si="16"/>
        <v>-6.9184453407040686E-2</v>
      </c>
      <c r="H32" s="19">
        <f>H33-SUM(H7:H31)</f>
        <v>4111.7320000000036</v>
      </c>
      <c r="I32" s="140">
        <f>I33-SUM(I7:I31)</f>
        <v>4241.685999999987</v>
      </c>
      <c r="J32" s="247">
        <f t="shared" si="5"/>
        <v>7.2633359662875915E-2</v>
      </c>
      <c r="K32" s="215">
        <f t="shared" si="6"/>
        <v>6.969903006012057E-2</v>
      </c>
      <c r="L32" s="52">
        <f t="shared" si="17"/>
        <v>3.1605659123693675E-2</v>
      </c>
      <c r="N32" s="27">
        <f t="shared" si="0"/>
        <v>2.4843926828899932</v>
      </c>
      <c r="O32" s="152">
        <f t="shared" si="1"/>
        <v>2.7534064729964824</v>
      </c>
      <c r="P32" s="52">
        <f t="shared" si="18"/>
        <v>0.10828150958549615</v>
      </c>
    </row>
    <row r="33" spans="1:16" ht="26.25" customHeight="1" thickBot="1" x14ac:dyDescent="0.3">
      <c r="A33" s="12" t="s">
        <v>18</v>
      </c>
      <c r="B33" s="17">
        <v>228293.86999999997</v>
      </c>
      <c r="C33" s="145">
        <v>235392.87000000005</v>
      </c>
      <c r="D33" s="243">
        <f>SUM(D7:D32)</f>
        <v>1.0000000000000004</v>
      </c>
      <c r="E33" s="244">
        <f>SUM(E7:E32)</f>
        <v>1.0000000000000002</v>
      </c>
      <c r="F33" s="57">
        <f t="shared" si="4"/>
        <v>3.1095885316588169E-2</v>
      </c>
      <c r="G33" s="1"/>
      <c r="H33" s="17">
        <v>56609.415000000008</v>
      </c>
      <c r="I33" s="145">
        <v>60857.173999999985</v>
      </c>
      <c r="J33" s="243">
        <f>SUM(J7:J32)</f>
        <v>1.0000000000000002</v>
      </c>
      <c r="K33" s="244">
        <f>SUM(K7:K32)</f>
        <v>0.99999999999999967</v>
      </c>
      <c r="L33" s="57">
        <f t="shared" si="7"/>
        <v>7.5036263844096882E-2</v>
      </c>
      <c r="N33" s="29">
        <f t="shared" si="0"/>
        <v>2.4796730196916812</v>
      </c>
      <c r="O33" s="146">
        <f t="shared" si="1"/>
        <v>2.5853448322372707</v>
      </c>
      <c r="P33" s="57">
        <f t="shared" si="8"/>
        <v>4.2615220517553815E-2</v>
      </c>
    </row>
    <row r="35" spans="1:16" ht="15.75" thickBot="1" x14ac:dyDescent="0.3"/>
    <row r="36" spans="1:16" x14ac:dyDescent="0.25">
      <c r="A36" s="355" t="s">
        <v>2</v>
      </c>
      <c r="B36" s="349" t="s">
        <v>1</v>
      </c>
      <c r="C36" s="342"/>
      <c r="D36" s="349" t="s">
        <v>104</v>
      </c>
      <c r="E36" s="342"/>
      <c r="F36" s="130" t="s">
        <v>0</v>
      </c>
      <c r="H36" s="358" t="s">
        <v>19</v>
      </c>
      <c r="I36" s="359"/>
      <c r="J36" s="349" t="s">
        <v>104</v>
      </c>
      <c r="K36" s="347"/>
      <c r="L36" s="130" t="s">
        <v>0</v>
      </c>
      <c r="N36" s="341" t="s">
        <v>22</v>
      </c>
      <c r="O36" s="342"/>
      <c r="P36" s="130" t="s">
        <v>0</v>
      </c>
    </row>
    <row r="37" spans="1:16" x14ac:dyDescent="0.25">
      <c r="A37" s="356"/>
      <c r="B37" s="350" t="str">
        <f>B5</f>
        <v>jan-abr</v>
      </c>
      <c r="C37" s="344"/>
      <c r="D37" s="350" t="str">
        <f>B5</f>
        <v>jan-abr</v>
      </c>
      <c r="E37" s="344"/>
      <c r="F37" s="131" t="str">
        <f>F5</f>
        <v>2023/2022</v>
      </c>
      <c r="H37" s="339" t="str">
        <f>B5</f>
        <v>jan-abr</v>
      </c>
      <c r="I37" s="344"/>
      <c r="J37" s="350" t="str">
        <f>B5</f>
        <v>jan-abr</v>
      </c>
      <c r="K37" s="340"/>
      <c r="L37" s="131" t="str">
        <f>L5</f>
        <v>2023/2022</v>
      </c>
      <c r="N37" s="339" t="str">
        <f>B5</f>
        <v>jan-abr</v>
      </c>
      <c r="O37" s="340"/>
      <c r="P37" s="131" t="str">
        <f>P5</f>
        <v>2023/2022</v>
      </c>
    </row>
    <row r="38" spans="1:16" ht="19.5" customHeight="1" thickBot="1" x14ac:dyDescent="0.3">
      <c r="A38" s="357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170</v>
      </c>
      <c r="B39" s="39">
        <v>21460.18</v>
      </c>
      <c r="C39" s="147">
        <v>22909.969999999998</v>
      </c>
      <c r="D39" s="247">
        <f t="shared" ref="D39:D61" si="19">B39/$B$62</f>
        <v>0.23125186489702643</v>
      </c>
      <c r="E39" s="246">
        <f t="shared" ref="E39:E61" si="20">C39/$C$62</f>
        <v>0.23999587261031727</v>
      </c>
      <c r="F39" s="52">
        <f>(C39-B39)/B39</f>
        <v>6.7557215270328444E-2</v>
      </c>
      <c r="H39" s="39">
        <v>5058.3290000000006</v>
      </c>
      <c r="I39" s="147">
        <v>5633.3139999999994</v>
      </c>
      <c r="J39" s="247">
        <f t="shared" ref="J39:J61" si="21">H39/$H$62</f>
        <v>0.23404190641523687</v>
      </c>
      <c r="K39" s="246">
        <f t="shared" ref="K39:K61" si="22">I39/$I$62</f>
        <v>0.24244559179464892</v>
      </c>
      <c r="L39" s="52">
        <f>(I39-H39)/H39</f>
        <v>0.11367093757642073</v>
      </c>
      <c r="N39" s="27">
        <f t="shared" ref="N39:N62" si="23">(H39/B39)*10</f>
        <v>2.3570766880799701</v>
      </c>
      <c r="O39" s="151">
        <f t="shared" ref="O39:O62" si="24">(I39/C39)*10</f>
        <v>2.4588919147427952</v>
      </c>
      <c r="P39" s="61">
        <f t="shared" si="8"/>
        <v>4.3195551157803831E-2</v>
      </c>
    </row>
    <row r="40" spans="1:16" ht="20.100000000000001" customHeight="1" x14ac:dyDescent="0.25">
      <c r="A40" s="38" t="s">
        <v>171</v>
      </c>
      <c r="B40" s="19">
        <v>23441.69</v>
      </c>
      <c r="C40" s="140">
        <v>21221.739999999998</v>
      </c>
      <c r="D40" s="247">
        <f t="shared" si="19"/>
        <v>0.25260433644256364</v>
      </c>
      <c r="E40" s="215">
        <f t="shared" si="20"/>
        <v>0.2223106363565415</v>
      </c>
      <c r="F40" s="52">
        <f t="shared" ref="F40:F62" si="25">(C40-B40)/B40</f>
        <v>-9.4700936664549387E-2</v>
      </c>
      <c r="H40" s="19">
        <v>5257.9719999999988</v>
      </c>
      <c r="I40" s="140">
        <v>4995.0209999999997</v>
      </c>
      <c r="J40" s="247">
        <f t="shared" si="21"/>
        <v>0.2432791126788976</v>
      </c>
      <c r="K40" s="215">
        <f t="shared" si="22"/>
        <v>0.21497484826368618</v>
      </c>
      <c r="L40" s="52">
        <f t="shared" ref="L40:L62" si="26">(I40-H40)/H40</f>
        <v>-5.0009965819521135E-2</v>
      </c>
      <c r="N40" s="27">
        <f t="shared" si="23"/>
        <v>2.2430003980088462</v>
      </c>
      <c r="O40" s="152">
        <f t="shared" si="24"/>
        <v>2.3537282993760171</v>
      </c>
      <c r="P40" s="52">
        <f t="shared" si="8"/>
        <v>4.9365974908192695E-2</v>
      </c>
    </row>
    <row r="41" spans="1:16" ht="20.100000000000001" customHeight="1" x14ac:dyDescent="0.25">
      <c r="A41" s="38" t="s">
        <v>165</v>
      </c>
      <c r="B41" s="19">
        <v>5906.4699999999993</v>
      </c>
      <c r="C41" s="140">
        <v>11487.439999999999</v>
      </c>
      <c r="D41" s="247">
        <f t="shared" si="19"/>
        <v>6.3647285458851677E-2</v>
      </c>
      <c r="E41" s="215">
        <f t="shared" si="20"/>
        <v>0.120337922173563</v>
      </c>
      <c r="F41" s="52">
        <f t="shared" si="25"/>
        <v>0.94489094162841769</v>
      </c>
      <c r="H41" s="19">
        <v>1392.239</v>
      </c>
      <c r="I41" s="140">
        <v>2860.857</v>
      </c>
      <c r="J41" s="247">
        <f t="shared" si="21"/>
        <v>6.4416978362942176E-2</v>
      </c>
      <c r="K41" s="215">
        <f t="shared" si="22"/>
        <v>0.12312506783837435</v>
      </c>
      <c r="L41" s="52">
        <f t="shared" si="26"/>
        <v>1.0548605519598286</v>
      </c>
      <c r="N41" s="27">
        <f t="shared" si="23"/>
        <v>2.3571422524790613</v>
      </c>
      <c r="O41" s="152">
        <f t="shared" si="24"/>
        <v>2.4904217127575858</v>
      </c>
      <c r="P41" s="52">
        <f t="shared" si="8"/>
        <v>5.6542815834874388E-2</v>
      </c>
    </row>
    <row r="42" spans="1:16" ht="20.100000000000001" customHeight="1" x14ac:dyDescent="0.25">
      <c r="A42" s="38" t="s">
        <v>175</v>
      </c>
      <c r="B42" s="19">
        <v>11258.48</v>
      </c>
      <c r="C42" s="140">
        <v>11008.59</v>
      </c>
      <c r="D42" s="247">
        <f t="shared" si="19"/>
        <v>0.12131978836644772</v>
      </c>
      <c r="E42" s="215">
        <f t="shared" si="20"/>
        <v>0.11532167712394267</v>
      </c>
      <c r="F42" s="52">
        <f t="shared" si="25"/>
        <v>-2.2195713808613547E-2</v>
      </c>
      <c r="H42" s="19">
        <v>2183.1239999999998</v>
      </c>
      <c r="I42" s="140">
        <v>2256.6849999999999</v>
      </c>
      <c r="J42" s="247">
        <f t="shared" si="21"/>
        <v>0.10101013652944628</v>
      </c>
      <c r="K42" s="215">
        <f t="shared" si="22"/>
        <v>9.7122817992944713E-2</v>
      </c>
      <c r="L42" s="52">
        <f t="shared" si="26"/>
        <v>3.3695291701250206E-2</v>
      </c>
      <c r="N42" s="27">
        <f t="shared" si="23"/>
        <v>1.9390930214380626</v>
      </c>
      <c r="O42" s="152">
        <f t="shared" si="24"/>
        <v>2.0499310084216051</v>
      </c>
      <c r="P42" s="52">
        <f t="shared" si="8"/>
        <v>5.7159705985297855E-2</v>
      </c>
    </row>
    <row r="43" spans="1:16" ht="20.100000000000001" customHeight="1" x14ac:dyDescent="0.25">
      <c r="A43" s="38" t="s">
        <v>164</v>
      </c>
      <c r="B43" s="19">
        <v>6122.3</v>
      </c>
      <c r="C43" s="140">
        <v>7256.48</v>
      </c>
      <c r="D43" s="247">
        <f t="shared" si="19"/>
        <v>6.5973039017336532E-2</v>
      </c>
      <c r="E43" s="215">
        <f t="shared" si="20"/>
        <v>7.6016042346599116E-2</v>
      </c>
      <c r="F43" s="52">
        <f t="shared" si="25"/>
        <v>0.1852539078450908</v>
      </c>
      <c r="H43" s="19">
        <v>1570.4489999999998</v>
      </c>
      <c r="I43" s="140">
        <v>2090.1839999999997</v>
      </c>
      <c r="J43" s="247">
        <f t="shared" si="21"/>
        <v>7.2662509276858467E-2</v>
      </c>
      <c r="K43" s="215">
        <f t="shared" si="22"/>
        <v>8.9956976806140482E-2</v>
      </c>
      <c r="L43" s="52">
        <f t="shared" si="26"/>
        <v>0.33094675471791823</v>
      </c>
      <c r="N43" s="27">
        <f t="shared" si="23"/>
        <v>2.5651291181418747</v>
      </c>
      <c r="O43" s="152">
        <f t="shared" si="24"/>
        <v>2.8804378982647232</v>
      </c>
      <c r="P43" s="52">
        <f t="shared" ref="P43:P50" si="27">(O43-N43)/N43</f>
        <v>0.12292121199390207</v>
      </c>
    </row>
    <row r="44" spans="1:16" ht="20.100000000000001" customHeight="1" x14ac:dyDescent="0.25">
      <c r="A44" s="38" t="s">
        <v>160</v>
      </c>
      <c r="B44" s="19">
        <v>6555.6299999999992</v>
      </c>
      <c r="C44" s="140">
        <v>5992.2699999999995</v>
      </c>
      <c r="D44" s="247">
        <f t="shared" si="19"/>
        <v>7.0642541818143806E-2</v>
      </c>
      <c r="E44" s="215">
        <f t="shared" si="20"/>
        <v>6.2772673537618159E-2</v>
      </c>
      <c r="F44" s="52">
        <f t="shared" ref="F44:F55" si="28">(C44-B44)/B44</f>
        <v>-8.5935295311053206E-2</v>
      </c>
      <c r="H44" s="19">
        <v>1208.5420000000001</v>
      </c>
      <c r="I44" s="140">
        <v>1154.9970000000001</v>
      </c>
      <c r="J44" s="247">
        <f t="shared" si="21"/>
        <v>5.5917571526660916E-2</v>
      </c>
      <c r="K44" s="215">
        <f t="shared" si="22"/>
        <v>4.9708560748796204E-2</v>
      </c>
      <c r="L44" s="52">
        <f t="shared" ref="L44:L55" si="29">(I44-H44)/H44</f>
        <v>-4.430545235498648E-2</v>
      </c>
      <c r="N44" s="27">
        <f t="shared" si="23"/>
        <v>1.8435177092056756</v>
      </c>
      <c r="O44" s="152">
        <f t="shared" si="24"/>
        <v>1.927478234458728</v>
      </c>
      <c r="P44" s="52">
        <f t="shared" si="27"/>
        <v>4.5543649965385388E-2</v>
      </c>
    </row>
    <row r="45" spans="1:16" ht="20.100000000000001" customHeight="1" x14ac:dyDescent="0.25">
      <c r="A45" s="38" t="s">
        <v>169</v>
      </c>
      <c r="B45" s="19">
        <v>5700.4000000000005</v>
      </c>
      <c r="C45" s="140">
        <v>2866.4399999999996</v>
      </c>
      <c r="D45" s="247">
        <f t="shared" si="19"/>
        <v>6.1426704280160262E-2</v>
      </c>
      <c r="E45" s="215">
        <f t="shared" si="20"/>
        <v>3.0027702746233096E-2</v>
      </c>
      <c r="F45" s="52">
        <f t="shared" si="28"/>
        <v>-0.49715107711739537</v>
      </c>
      <c r="H45" s="19">
        <v>1574.9469999999999</v>
      </c>
      <c r="I45" s="140">
        <v>805.74299999999994</v>
      </c>
      <c r="J45" s="247">
        <f t="shared" si="21"/>
        <v>7.2870625533245859E-2</v>
      </c>
      <c r="K45" s="215">
        <f t="shared" si="22"/>
        <v>3.4677427615324795E-2</v>
      </c>
      <c r="L45" s="52">
        <f t="shared" si="29"/>
        <v>-0.48839992710865826</v>
      </c>
      <c r="N45" s="27">
        <f t="shared" si="23"/>
        <v>2.7628710265946244</v>
      </c>
      <c r="O45" s="152">
        <f t="shared" si="24"/>
        <v>2.8109536568007703</v>
      </c>
      <c r="P45" s="52">
        <f t="shared" si="27"/>
        <v>1.7403139612133876E-2</v>
      </c>
    </row>
    <row r="46" spans="1:16" ht="20.100000000000001" customHeight="1" x14ac:dyDescent="0.25">
      <c r="A46" s="38" t="s">
        <v>173</v>
      </c>
      <c r="B46" s="19">
        <v>1754.9499999999996</v>
      </c>
      <c r="C46" s="140">
        <v>2988.1800000000003</v>
      </c>
      <c r="D46" s="247">
        <f t="shared" si="19"/>
        <v>1.8911093024431131E-2</v>
      </c>
      <c r="E46" s="215">
        <f t="shared" si="20"/>
        <v>3.1303003304530647E-2</v>
      </c>
      <c r="F46" s="52">
        <f t="shared" si="28"/>
        <v>0.70271517707057241</v>
      </c>
      <c r="H46" s="19">
        <v>466.53700000000003</v>
      </c>
      <c r="I46" s="140">
        <v>780.60900000000015</v>
      </c>
      <c r="J46" s="247">
        <f t="shared" si="21"/>
        <v>2.1586023545175758E-2</v>
      </c>
      <c r="K46" s="215">
        <f t="shared" si="22"/>
        <v>3.3595714878529609E-2</v>
      </c>
      <c r="L46" s="52">
        <f t="shared" si="29"/>
        <v>0.67319848157809581</v>
      </c>
      <c r="N46" s="27">
        <f t="shared" si="23"/>
        <v>2.6584062223994991</v>
      </c>
      <c r="O46" s="152">
        <f t="shared" si="24"/>
        <v>2.6123225508503505</v>
      </c>
      <c r="P46" s="52">
        <f t="shared" si="27"/>
        <v>-1.7335075114123497E-2</v>
      </c>
    </row>
    <row r="47" spans="1:16" ht="20.100000000000001" customHeight="1" x14ac:dyDescent="0.25">
      <c r="A47" s="38" t="s">
        <v>174</v>
      </c>
      <c r="B47" s="19">
        <v>4110.17</v>
      </c>
      <c r="C47" s="140">
        <v>2610.42</v>
      </c>
      <c r="D47" s="247">
        <f t="shared" si="19"/>
        <v>4.4290610681914651E-2</v>
      </c>
      <c r="E47" s="215">
        <f t="shared" si="20"/>
        <v>2.7345737501158863E-2</v>
      </c>
      <c r="F47" s="52">
        <f t="shared" si="28"/>
        <v>-0.36488758372524738</v>
      </c>
      <c r="H47" s="19">
        <v>1177.2389999999998</v>
      </c>
      <c r="I47" s="140">
        <v>779.46000000000015</v>
      </c>
      <c r="J47" s="247">
        <f t="shared" si="21"/>
        <v>5.44692248895568E-2</v>
      </c>
      <c r="K47" s="215">
        <f t="shared" si="22"/>
        <v>3.3546264415627657E-2</v>
      </c>
      <c r="L47" s="52">
        <f t="shared" si="29"/>
        <v>-0.33789145619538574</v>
      </c>
      <c r="N47" s="27">
        <f t="shared" si="23"/>
        <v>2.8642099961802057</v>
      </c>
      <c r="O47" s="152">
        <f t="shared" si="24"/>
        <v>2.9859562828970052</v>
      </c>
      <c r="P47" s="52">
        <f t="shared" si="27"/>
        <v>4.2506061664181034E-2</v>
      </c>
    </row>
    <row r="48" spans="1:16" ht="20.100000000000001" customHeight="1" x14ac:dyDescent="0.25">
      <c r="A48" s="38" t="s">
        <v>172</v>
      </c>
      <c r="B48" s="19">
        <v>2340.5700000000002</v>
      </c>
      <c r="C48" s="140">
        <v>1909.07</v>
      </c>
      <c r="D48" s="247">
        <f t="shared" si="19"/>
        <v>2.5221651329207548E-2</v>
      </c>
      <c r="E48" s="215">
        <f t="shared" si="20"/>
        <v>1.9998669597741877E-2</v>
      </c>
      <c r="F48" s="52">
        <f t="shared" si="28"/>
        <v>-0.18435680197558724</v>
      </c>
      <c r="H48" s="19">
        <v>671.79300000000001</v>
      </c>
      <c r="I48" s="140">
        <v>532.99200000000008</v>
      </c>
      <c r="J48" s="247">
        <f t="shared" si="21"/>
        <v>3.1082935577423136E-2</v>
      </c>
      <c r="K48" s="215">
        <f t="shared" si="22"/>
        <v>2.2938817339458361E-2</v>
      </c>
      <c r="L48" s="52">
        <f t="shared" si="29"/>
        <v>-0.20661275124926864</v>
      </c>
      <c r="N48" s="27">
        <f t="shared" si="23"/>
        <v>2.8702111024237684</v>
      </c>
      <c r="O48" s="152">
        <f t="shared" si="24"/>
        <v>2.7918934350233364</v>
      </c>
      <c r="P48" s="52">
        <f t="shared" si="27"/>
        <v>-2.7286378808268192E-2</v>
      </c>
    </row>
    <row r="49" spans="1:16" ht="20.100000000000001" customHeight="1" x14ac:dyDescent="0.25">
      <c r="A49" s="38" t="s">
        <v>183</v>
      </c>
      <c r="B49" s="19">
        <v>1234.8599999999999</v>
      </c>
      <c r="C49" s="140">
        <v>1711.24</v>
      </c>
      <c r="D49" s="247">
        <f t="shared" si="19"/>
        <v>1.3306676732755365E-2</v>
      </c>
      <c r="E49" s="215">
        <f t="shared" si="20"/>
        <v>1.7926280001487535E-2</v>
      </c>
      <c r="F49" s="52">
        <f t="shared" si="28"/>
        <v>0.38577652527412026</v>
      </c>
      <c r="H49" s="19">
        <v>325.87800000000004</v>
      </c>
      <c r="I49" s="140">
        <v>475.28699999999998</v>
      </c>
      <c r="J49" s="247">
        <f t="shared" si="21"/>
        <v>1.5077925611162215E-2</v>
      </c>
      <c r="K49" s="215">
        <f t="shared" si="22"/>
        <v>2.0455319548546964E-2</v>
      </c>
      <c r="L49" s="52">
        <f t="shared" si="29"/>
        <v>0.45848139487783746</v>
      </c>
      <c r="N49" s="27">
        <f t="shared" ref="N49" si="30">(H49/B49)*10</f>
        <v>2.6389874155774748</v>
      </c>
      <c r="O49" s="152">
        <f t="shared" ref="O49" si="31">(I49/C49)*10</f>
        <v>2.7774420887777285</v>
      </c>
      <c r="P49" s="52">
        <f t="shared" ref="P49" si="32">(O49-N49)/N49</f>
        <v>5.2465075196259078E-2</v>
      </c>
    </row>
    <row r="50" spans="1:16" ht="20.100000000000001" customHeight="1" x14ac:dyDescent="0.25">
      <c r="A50" s="38" t="s">
        <v>184</v>
      </c>
      <c r="B50" s="19">
        <v>888.9799999999999</v>
      </c>
      <c r="C50" s="140">
        <v>1562.1000000000001</v>
      </c>
      <c r="D50" s="247">
        <f t="shared" si="19"/>
        <v>9.5795227652404839E-3</v>
      </c>
      <c r="E50" s="215">
        <f t="shared" si="20"/>
        <v>1.6363947774902222E-2</v>
      </c>
      <c r="F50" s="52">
        <f t="shared" si="28"/>
        <v>0.75718238880514777</v>
      </c>
      <c r="H50" s="19">
        <v>257.62000000000006</v>
      </c>
      <c r="I50" s="140">
        <v>393.71300000000002</v>
      </c>
      <c r="J50" s="247">
        <f t="shared" si="21"/>
        <v>1.1919722092155992E-2</v>
      </c>
      <c r="K50" s="215">
        <f t="shared" si="22"/>
        <v>1.6944551871641917E-2</v>
      </c>
      <c r="L50" s="52">
        <f t="shared" si="29"/>
        <v>0.52827032062728019</v>
      </c>
      <c r="N50" s="27">
        <f t="shared" si="23"/>
        <v>2.8979279623838567</v>
      </c>
      <c r="O50" s="152">
        <f t="shared" si="24"/>
        <v>2.5204084245566865</v>
      </c>
      <c r="P50" s="52">
        <f t="shared" si="27"/>
        <v>-0.13027222992686815</v>
      </c>
    </row>
    <row r="51" spans="1:16" ht="20.100000000000001" customHeight="1" x14ac:dyDescent="0.25">
      <c r="A51" s="38" t="s">
        <v>189</v>
      </c>
      <c r="B51" s="19">
        <v>319.2</v>
      </c>
      <c r="C51" s="140">
        <v>491.32000000000005</v>
      </c>
      <c r="D51" s="247">
        <f t="shared" si="19"/>
        <v>3.4396540604566613E-3</v>
      </c>
      <c r="E51" s="215">
        <f t="shared" si="20"/>
        <v>5.1468758855162666E-3</v>
      </c>
      <c r="F51" s="52">
        <f t="shared" si="28"/>
        <v>0.53922305764411049</v>
      </c>
      <c r="H51" s="19">
        <v>73.551999999999992</v>
      </c>
      <c r="I51" s="140">
        <v>124.71600000000001</v>
      </c>
      <c r="J51" s="247">
        <f t="shared" si="21"/>
        <v>3.4031495975555361E-3</v>
      </c>
      <c r="K51" s="215">
        <f t="shared" si="22"/>
        <v>5.3675055972845541E-3</v>
      </c>
      <c r="L51" s="52">
        <f t="shared" si="29"/>
        <v>0.69561670654774876</v>
      </c>
      <c r="N51" s="27">
        <f t="shared" ref="N51" si="33">(H51/B51)*10</f>
        <v>2.3042606516290727</v>
      </c>
      <c r="O51" s="152">
        <f t="shared" ref="O51" si="34">(I51/C51)*10</f>
        <v>2.5383863876903034</v>
      </c>
      <c r="P51" s="52">
        <f t="shared" ref="P51" si="35">(O51-N51)/N51</f>
        <v>0.10160557829935946</v>
      </c>
    </row>
    <row r="52" spans="1:16" ht="20.100000000000001" customHeight="1" x14ac:dyDescent="0.25">
      <c r="A52" s="38" t="s">
        <v>186</v>
      </c>
      <c r="B52" s="19">
        <v>441.17000000000013</v>
      </c>
      <c r="C52" s="140">
        <v>539.44000000000005</v>
      </c>
      <c r="D52" s="247">
        <f t="shared" si="19"/>
        <v>4.7539855321167479E-3</v>
      </c>
      <c r="E52" s="215">
        <f t="shared" si="20"/>
        <v>5.6509621584362431E-3</v>
      </c>
      <c r="F52" s="52">
        <f t="shared" si="28"/>
        <v>0.22274860031280436</v>
      </c>
      <c r="H52" s="19">
        <v>80.937000000000012</v>
      </c>
      <c r="I52" s="140">
        <v>118.09899999999999</v>
      </c>
      <c r="J52" s="247">
        <f t="shared" si="21"/>
        <v>3.7448433622111225E-3</v>
      </c>
      <c r="K52" s="215">
        <f t="shared" si="22"/>
        <v>5.0827242978744381E-3</v>
      </c>
      <c r="L52" s="52">
        <f t="shared" si="29"/>
        <v>0.45914723797521495</v>
      </c>
      <c r="N52" s="27">
        <f t="shared" ref="N52:N53" si="36">(H52/B52)*10</f>
        <v>1.8345989074506424</v>
      </c>
      <c r="O52" s="152">
        <f t="shared" ref="O52:O53" si="37">(I52/C52)*10</f>
        <v>2.1892888921844871</v>
      </c>
      <c r="P52" s="52">
        <f t="shared" ref="P52:P53" si="38">(O52-N52)/N52</f>
        <v>0.19333380353241447</v>
      </c>
    </row>
    <row r="53" spans="1:16" ht="20.100000000000001" customHeight="1" x14ac:dyDescent="0.25">
      <c r="A53" s="38" t="s">
        <v>187</v>
      </c>
      <c r="B53" s="19">
        <v>262.70999999999998</v>
      </c>
      <c r="C53" s="140">
        <v>396.23</v>
      </c>
      <c r="D53" s="247">
        <f t="shared" si="19"/>
        <v>2.8309258089679497E-3</v>
      </c>
      <c r="E53" s="215">
        <f t="shared" si="20"/>
        <v>4.1507502892577349E-3</v>
      </c>
      <c r="F53" s="52">
        <f t="shared" si="28"/>
        <v>0.50824102622663792</v>
      </c>
      <c r="H53" s="19">
        <v>61.340999999999994</v>
      </c>
      <c r="I53" s="140">
        <v>90.591999999999985</v>
      </c>
      <c r="J53" s="247">
        <f t="shared" si="21"/>
        <v>2.8381634688880541E-3</v>
      </c>
      <c r="K53" s="215">
        <f t="shared" si="22"/>
        <v>3.8988827982712896E-3</v>
      </c>
      <c r="L53" s="52">
        <f t="shared" si="29"/>
        <v>0.47685887090200668</v>
      </c>
      <c r="N53" s="27">
        <f t="shared" si="36"/>
        <v>2.3349320543565146</v>
      </c>
      <c r="O53" s="152">
        <f t="shared" si="37"/>
        <v>2.2863488377962291</v>
      </c>
      <c r="P53" s="52">
        <f t="shared" si="38"/>
        <v>-2.0807122189975075E-2</v>
      </c>
    </row>
    <row r="54" spans="1:16" ht="20.100000000000001" customHeight="1" x14ac:dyDescent="0.25">
      <c r="A54" s="38" t="s">
        <v>190</v>
      </c>
      <c r="B54" s="19">
        <v>706.0300000000002</v>
      </c>
      <c r="C54" s="140">
        <v>279.16000000000003</v>
      </c>
      <c r="D54" s="247">
        <f t="shared" si="19"/>
        <v>7.6080794370432881E-3</v>
      </c>
      <c r="E54" s="215">
        <f t="shared" si="20"/>
        <v>2.9243708218690896E-3</v>
      </c>
      <c r="F54" s="52">
        <f t="shared" si="28"/>
        <v>-0.60460603657068401</v>
      </c>
      <c r="H54" s="19">
        <v>154.22499999999999</v>
      </c>
      <c r="I54" s="140">
        <v>70.329000000000008</v>
      </c>
      <c r="J54" s="247">
        <f t="shared" si="21"/>
        <v>7.1357780438737577E-3</v>
      </c>
      <c r="K54" s="215">
        <f t="shared" si="22"/>
        <v>3.0268073154320649E-3</v>
      </c>
      <c r="L54" s="52">
        <f t="shared" si="29"/>
        <v>-0.54398443832063537</v>
      </c>
      <c r="N54" s="27">
        <f t="shared" ref="N54" si="39">(H54/B54)*10</f>
        <v>2.184397263572369</v>
      </c>
      <c r="O54" s="152">
        <f t="shared" ref="O54" si="40">(I54/C54)*10</f>
        <v>2.5193079237713141</v>
      </c>
      <c r="P54" s="52">
        <f t="shared" ref="P54" si="41">(O54-N54)/N54</f>
        <v>0.15331948349506322</v>
      </c>
    </row>
    <row r="55" spans="1:16" ht="20.100000000000001" customHeight="1" x14ac:dyDescent="0.25">
      <c r="A55" s="38" t="s">
        <v>188</v>
      </c>
      <c r="B55" s="19">
        <v>70.2</v>
      </c>
      <c r="C55" s="140">
        <v>85.640000000000015</v>
      </c>
      <c r="D55" s="247">
        <f t="shared" si="19"/>
        <v>7.564652726944162E-4</v>
      </c>
      <c r="E55" s="215">
        <f t="shared" si="20"/>
        <v>8.9713109752424715E-4</v>
      </c>
      <c r="F55" s="52">
        <f t="shared" si="28"/>
        <v>0.2199430199430201</v>
      </c>
      <c r="H55" s="19">
        <v>16.384</v>
      </c>
      <c r="I55" s="140">
        <v>22.916</v>
      </c>
      <c r="J55" s="247">
        <f t="shared" si="21"/>
        <v>7.5806508329277127E-4</v>
      </c>
      <c r="K55" s="215">
        <f t="shared" si="22"/>
        <v>9.8625483712893951E-4</v>
      </c>
      <c r="L55" s="52">
        <f t="shared" si="29"/>
        <v>0.398681640625</v>
      </c>
      <c r="N55" s="27">
        <f t="shared" ref="N55" si="42">(H55/B55)*10</f>
        <v>2.3339031339031338</v>
      </c>
      <c r="O55" s="152">
        <f t="shared" ref="O55" si="43">(I55/C55)*10</f>
        <v>2.6758524054180284</v>
      </c>
      <c r="P55" s="52">
        <f t="shared" ref="P55" si="44">(O55-N55)/N55</f>
        <v>0.14651390905972658</v>
      </c>
    </row>
    <row r="56" spans="1:16" ht="20.100000000000001" customHeight="1" x14ac:dyDescent="0.25">
      <c r="A56" s="38" t="s">
        <v>191</v>
      </c>
      <c r="B56" s="19">
        <v>0.56000000000000005</v>
      </c>
      <c r="C56" s="140">
        <v>71.22</v>
      </c>
      <c r="D56" s="247">
        <f t="shared" si="19"/>
        <v>6.0344808078187047E-6</v>
      </c>
      <c r="E56" s="215">
        <f t="shared" si="20"/>
        <v>7.4607282538156092E-4</v>
      </c>
      <c r="F56" s="52">
        <f t="shared" ref="F56:F59" si="45">(C56-B56)/B56</f>
        <v>126.17857142857142</v>
      </c>
      <c r="H56" s="19">
        <v>0.46400000000000002</v>
      </c>
      <c r="I56" s="140">
        <v>15.696999999999999</v>
      </c>
      <c r="J56" s="247">
        <f t="shared" si="21"/>
        <v>2.1468640054189813E-5</v>
      </c>
      <c r="K56" s="215">
        <f t="shared" si="22"/>
        <v>6.7556476603303206E-4</v>
      </c>
      <c r="L56" s="52">
        <f t="shared" ref="L56:L59" si="46">(I56-H56)/H56</f>
        <v>32.829741379310342</v>
      </c>
      <c r="N56" s="27">
        <f t="shared" si="23"/>
        <v>8.2857142857142847</v>
      </c>
      <c r="O56" s="152">
        <f t="shared" si="24"/>
        <v>2.2040157259196853</v>
      </c>
      <c r="P56" s="52">
        <f t="shared" ref="P56" si="47">(O56-N56)/N56</f>
        <v>-0.73399810204417593</v>
      </c>
    </row>
    <row r="57" spans="1:16" ht="20.100000000000001" customHeight="1" x14ac:dyDescent="0.25">
      <c r="A57" s="38" t="s">
        <v>185</v>
      </c>
      <c r="B57" s="19">
        <v>50.02</v>
      </c>
      <c r="C57" s="140">
        <v>30.400000000000002</v>
      </c>
      <c r="D57" s="247">
        <f t="shared" si="19"/>
        <v>5.39008446441235E-4</v>
      </c>
      <c r="E57" s="215">
        <f t="shared" si="20"/>
        <v>3.1845849328277805E-4</v>
      </c>
      <c r="F57" s="52">
        <f t="shared" si="45"/>
        <v>-0.39224310275889646</v>
      </c>
      <c r="H57" s="19">
        <v>19.3</v>
      </c>
      <c r="I57" s="140">
        <v>14.016</v>
      </c>
      <c r="J57" s="247">
        <f t="shared" si="21"/>
        <v>8.9298438156436072E-4</v>
      </c>
      <c r="K57" s="215">
        <f t="shared" si="22"/>
        <v>6.0321817931572772E-4</v>
      </c>
      <c r="L57" s="52">
        <f t="shared" si="46"/>
        <v>-0.27378238341968913</v>
      </c>
      <c r="N57" s="27">
        <f t="shared" ref="N57:N59" si="48">(H57/B57)*10</f>
        <v>3.8584566173530588</v>
      </c>
      <c r="O57" s="152">
        <f t="shared" ref="O57:O59" si="49">(I57/C57)*10</f>
        <v>4.6105263157894729</v>
      </c>
      <c r="P57" s="52">
        <f t="shared" ref="P57:P59" si="50">(O57-N57)/N57</f>
        <v>0.19491464412326132</v>
      </c>
    </row>
    <row r="58" spans="1:16" ht="20.100000000000001" customHeight="1" x14ac:dyDescent="0.25">
      <c r="A58" s="38" t="s">
        <v>181</v>
      </c>
      <c r="B58" s="19">
        <v>86.300000000000011</v>
      </c>
      <c r="C58" s="140">
        <v>6.07</v>
      </c>
      <c r="D58" s="247">
        <f t="shared" si="19"/>
        <v>9.2995659591920408E-4</v>
      </c>
      <c r="E58" s="215">
        <f t="shared" si="20"/>
        <v>6.3586942573238899E-5</v>
      </c>
      <c r="F58" s="52">
        <f t="shared" si="45"/>
        <v>-0.92966396292004638</v>
      </c>
      <c r="H58" s="19">
        <v>24.950999999999997</v>
      </c>
      <c r="I58" s="140">
        <v>7.0239999999999982</v>
      </c>
      <c r="J58" s="247">
        <f t="shared" si="21"/>
        <v>1.1544483577415731E-3</v>
      </c>
      <c r="K58" s="215">
        <f t="shared" si="22"/>
        <v>3.0229769488539319E-4</v>
      </c>
      <c r="L58" s="52">
        <f t="shared" si="46"/>
        <v>-0.71848823694441111</v>
      </c>
      <c r="N58" s="27">
        <f t="shared" ref="N58" si="51">(H58/B58)*10</f>
        <v>2.8911935110081104</v>
      </c>
      <c r="O58" s="152">
        <f t="shared" ref="O58" si="52">(I58/C58)*10</f>
        <v>11.571663920922566</v>
      </c>
      <c r="P58" s="52">
        <f t="shared" ref="P58" si="53">(O58-N58)/N58</f>
        <v>3.0023830562928051</v>
      </c>
    </row>
    <row r="59" spans="1:16" ht="20.100000000000001" customHeight="1" x14ac:dyDescent="0.25">
      <c r="A59" s="38" t="s">
        <v>214</v>
      </c>
      <c r="B59" s="19">
        <v>15.510000000000002</v>
      </c>
      <c r="C59" s="140">
        <v>12.919999999999998</v>
      </c>
      <c r="D59" s="247">
        <f t="shared" si="19"/>
        <v>1.6713356665940736E-4</v>
      </c>
      <c r="E59" s="215">
        <f t="shared" si="20"/>
        <v>1.3534485964518064E-4</v>
      </c>
      <c r="F59" s="52">
        <f t="shared" si="45"/>
        <v>-0.16698903932946507</v>
      </c>
      <c r="H59" s="19">
        <v>5.4739999999999993</v>
      </c>
      <c r="I59" s="140">
        <v>3.1479999999999997</v>
      </c>
      <c r="J59" s="247">
        <f t="shared" si="21"/>
        <v>2.5327443029447198E-4</v>
      </c>
      <c r="K59" s="215">
        <f t="shared" si="22"/>
        <v>1.3548307851640344E-4</v>
      </c>
      <c r="L59" s="52">
        <f t="shared" si="46"/>
        <v>-0.42491779320423823</v>
      </c>
      <c r="N59" s="27">
        <f t="shared" si="48"/>
        <v>3.5293359123146351</v>
      </c>
      <c r="O59" s="152">
        <f t="shared" si="49"/>
        <v>2.4365325077399382</v>
      </c>
      <c r="P59" s="52">
        <f t="shared" si="50"/>
        <v>-0.30963428580477803</v>
      </c>
    </row>
    <row r="60" spans="1:16" ht="20.100000000000001" customHeight="1" x14ac:dyDescent="0.25">
      <c r="A60" s="38" t="s">
        <v>192</v>
      </c>
      <c r="B60" s="19">
        <v>29.649999999999995</v>
      </c>
      <c r="C60" s="140">
        <v>9.74</v>
      </c>
      <c r="D60" s="247">
        <f t="shared" si="19"/>
        <v>3.1950420705682955E-4</v>
      </c>
      <c r="E60" s="215">
        <f t="shared" si="20"/>
        <v>1.0203242515046902E-4</v>
      </c>
      <c r="F60" s="52">
        <f t="shared" ref="F60:F61" si="54">(C60-B60)/B60</f>
        <v>-0.67150084317032044</v>
      </c>
      <c r="H60" s="19">
        <v>7.3899999999999988</v>
      </c>
      <c r="I60" s="140">
        <v>2.9319999999999999</v>
      </c>
      <c r="J60" s="247">
        <f t="shared" si="21"/>
        <v>3.4192510775961783E-4</v>
      </c>
      <c r="K60" s="215">
        <f t="shared" si="22"/>
        <v>1.2618690794475698E-4</v>
      </c>
      <c r="L60" s="52">
        <f t="shared" ref="L60:L61" si="55">(I60-H60)/H60</f>
        <v>-0.60324763193504727</v>
      </c>
      <c r="N60" s="27">
        <f t="shared" ref="N60:N61" si="56">(H60/B60)*10</f>
        <v>2.4924114671163573</v>
      </c>
      <c r="O60" s="152"/>
      <c r="P60" s="52">
        <f t="shared" ref="P60:P61" si="57">(O60-N60)/N60</f>
        <v>-1</v>
      </c>
    </row>
    <row r="61" spans="1:16" ht="20.100000000000001" customHeight="1" thickBot="1" x14ac:dyDescent="0.3">
      <c r="A61" s="8" t="s">
        <v>17</v>
      </c>
      <c r="B61" s="19">
        <f>B62-SUM(B39:B60)</f>
        <v>44.000000000014552</v>
      </c>
      <c r="C61" s="140">
        <f>C62-SUM(C39:C60)</f>
        <v>13.769999999989523</v>
      </c>
      <c r="D61" s="247">
        <f t="shared" si="19"/>
        <v>4.7413777775734075E-4</v>
      </c>
      <c r="E61" s="215">
        <f t="shared" si="20"/>
        <v>1.4424912672699068E-4</v>
      </c>
      <c r="F61" s="52">
        <f t="shared" si="54"/>
        <v>-0.68704545454579613</v>
      </c>
      <c r="H61" s="19">
        <f>H62-SUM(H39:H60)</f>
        <v>24.233000000000175</v>
      </c>
      <c r="I61" s="140">
        <f>I62-SUM(I39:I60)</f>
        <v>7.0430000000051223</v>
      </c>
      <c r="J61" s="247">
        <f t="shared" si="21"/>
        <v>1.1212274880025548E-3</v>
      </c>
      <c r="K61" s="215">
        <f t="shared" si="22"/>
        <v>3.031154135933048E-4</v>
      </c>
      <c r="L61" s="52">
        <f t="shared" si="55"/>
        <v>-0.70936326496904756</v>
      </c>
      <c r="N61" s="27">
        <f t="shared" si="56"/>
        <v>5.5074999999982177</v>
      </c>
      <c r="O61" s="152">
        <f t="shared" ref="O61" si="58">(I61/C61)*10</f>
        <v>5.1147421931811774</v>
      </c>
      <c r="P61" s="52">
        <f t="shared" si="57"/>
        <v>-7.1313264969072615E-2</v>
      </c>
    </row>
    <row r="62" spans="1:16" ht="26.25" customHeight="1" thickBot="1" x14ac:dyDescent="0.3">
      <c r="A62" s="12" t="s">
        <v>18</v>
      </c>
      <c r="B62" s="17">
        <v>92800.03</v>
      </c>
      <c r="C62" s="145">
        <v>95459.85</v>
      </c>
      <c r="D62" s="253">
        <f>SUM(D39:D61)</f>
        <v>1.0000000000000002</v>
      </c>
      <c r="E62" s="254">
        <f>SUM(E39:E61)</f>
        <v>0.99999999999999978</v>
      </c>
      <c r="F62" s="57">
        <f t="shared" si="25"/>
        <v>2.866184418259355E-2</v>
      </c>
      <c r="G62" s="1"/>
      <c r="H62" s="17">
        <v>21612.92</v>
      </c>
      <c r="I62" s="145">
        <v>23235.374000000003</v>
      </c>
      <c r="J62" s="253">
        <f>SUM(J39:J61)</f>
        <v>1</v>
      </c>
      <c r="K62" s="254">
        <f>SUM(K39:K61)</f>
        <v>1.0000000000000002</v>
      </c>
      <c r="L62" s="57">
        <f t="shared" si="26"/>
        <v>7.5068708901897818E-2</v>
      </c>
      <c r="M62" s="1"/>
      <c r="N62" s="29">
        <f t="shared" si="23"/>
        <v>2.3289776953735899</v>
      </c>
      <c r="O62" s="146">
        <f t="shared" si="24"/>
        <v>2.434046774638762</v>
      </c>
      <c r="P62" s="57">
        <f t="shared" si="8"/>
        <v>4.5113819455586499E-2</v>
      </c>
    </row>
    <row r="64" spans="1:16" ht="15.75" thickBot="1" x14ac:dyDescent="0.3"/>
    <row r="65" spans="1:16" x14ac:dyDescent="0.25">
      <c r="A65" s="355" t="s">
        <v>15</v>
      </c>
      <c r="B65" s="349" t="s">
        <v>1</v>
      </c>
      <c r="C65" s="342"/>
      <c r="D65" s="349" t="s">
        <v>104</v>
      </c>
      <c r="E65" s="342"/>
      <c r="F65" s="130" t="s">
        <v>0</v>
      </c>
      <c r="H65" s="358" t="s">
        <v>19</v>
      </c>
      <c r="I65" s="359"/>
      <c r="J65" s="349" t="s">
        <v>104</v>
      </c>
      <c r="K65" s="347"/>
      <c r="L65" s="130" t="s">
        <v>0</v>
      </c>
      <c r="N65" s="341" t="s">
        <v>22</v>
      </c>
      <c r="O65" s="342"/>
      <c r="P65" s="130" t="s">
        <v>0</v>
      </c>
    </row>
    <row r="66" spans="1:16" x14ac:dyDescent="0.25">
      <c r="A66" s="356"/>
      <c r="B66" s="350" t="str">
        <f>B5</f>
        <v>jan-abr</v>
      </c>
      <c r="C66" s="344"/>
      <c r="D66" s="350" t="str">
        <f>B5</f>
        <v>jan-abr</v>
      </c>
      <c r="E66" s="344"/>
      <c r="F66" s="131" t="str">
        <f>F37</f>
        <v>2023/2022</v>
      </c>
      <c r="H66" s="339" t="str">
        <f>B5</f>
        <v>jan-abr</v>
      </c>
      <c r="I66" s="344"/>
      <c r="J66" s="350" t="str">
        <f>B5</f>
        <v>jan-abr</v>
      </c>
      <c r="K66" s="340"/>
      <c r="L66" s="131" t="str">
        <f>L37</f>
        <v>2023/2022</v>
      </c>
      <c r="N66" s="339" t="str">
        <f>B5</f>
        <v>jan-abr</v>
      </c>
      <c r="O66" s="340"/>
      <c r="P66" s="131" t="str">
        <f>P37</f>
        <v>2023/2022</v>
      </c>
    </row>
    <row r="67" spans="1:16" ht="19.5" customHeight="1" thickBot="1" x14ac:dyDescent="0.3">
      <c r="A67" s="357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/>
    </row>
    <row r="68" spans="1:16" ht="20.100000000000001" customHeight="1" x14ac:dyDescent="0.25">
      <c r="A68" s="38" t="s">
        <v>162</v>
      </c>
      <c r="B68" s="39">
        <v>24907.47</v>
      </c>
      <c r="C68" s="147">
        <v>31194.070000000003</v>
      </c>
      <c r="D68" s="247">
        <f>B68/$B$96</f>
        <v>0.1838273238104404</v>
      </c>
      <c r="E68" s="246">
        <f>C68/$C$96</f>
        <v>0.22292143769926498</v>
      </c>
      <c r="F68" s="61">
        <f t="shared" ref="F68:F76" si="59">(C68-B68)/B68</f>
        <v>0.25239817612949056</v>
      </c>
      <c r="H68" s="19">
        <v>6125.3730000000005</v>
      </c>
      <c r="I68" s="147">
        <v>8071.58</v>
      </c>
      <c r="J68" s="261">
        <f>H68/$H$96</f>
        <v>0.17502818496538011</v>
      </c>
      <c r="K68" s="246">
        <f>I68/$I$96</f>
        <v>0.21454529023066415</v>
      </c>
      <c r="L68" s="61">
        <f t="shared" ref="L68:L76" si="60">(I68-H68)/H68</f>
        <v>0.3177287326012635</v>
      </c>
      <c r="N68" s="41">
        <f t="shared" ref="N68:N96" si="61">(H68/B68)*10</f>
        <v>2.4592513812121424</v>
      </c>
      <c r="O68" s="149">
        <f t="shared" ref="O68:O96" si="62">(I68/C68)*10</f>
        <v>2.5875366696298361</v>
      </c>
      <c r="P68" s="61">
        <f t="shared" si="8"/>
        <v>5.2164365708097342E-2</v>
      </c>
    </row>
    <row r="69" spans="1:16" ht="20.100000000000001" customHeight="1" x14ac:dyDescent="0.25">
      <c r="A69" s="38" t="s">
        <v>161</v>
      </c>
      <c r="B69" s="19">
        <v>27611.48</v>
      </c>
      <c r="C69" s="140">
        <v>24158.349999999991</v>
      </c>
      <c r="D69" s="247">
        <f t="shared" ref="D69:D95" si="63">B69/$B$96</f>
        <v>0.20378402442502183</v>
      </c>
      <c r="E69" s="215">
        <f t="shared" ref="E69:E95" si="64">C69/$C$96</f>
        <v>0.17264223983731636</v>
      </c>
      <c r="F69" s="52">
        <f t="shared" si="59"/>
        <v>-0.12506138750983317</v>
      </c>
      <c r="H69" s="19">
        <v>6905.1250000000009</v>
      </c>
      <c r="I69" s="140">
        <v>6364.3130000000001</v>
      </c>
      <c r="J69" s="262">
        <f t="shared" ref="J69:J95" si="65">H69/$H$96</f>
        <v>0.19730904480577272</v>
      </c>
      <c r="K69" s="215">
        <f t="shared" ref="K69:K96" si="66">I69/$I$96</f>
        <v>0.16916556358281637</v>
      </c>
      <c r="L69" s="52">
        <f t="shared" si="60"/>
        <v>-7.8320377980123562E-2</v>
      </c>
      <c r="N69" s="40">
        <f t="shared" si="61"/>
        <v>2.5008166892901071</v>
      </c>
      <c r="O69" s="143">
        <f t="shared" si="62"/>
        <v>2.6344154298617255</v>
      </c>
      <c r="P69" s="52">
        <f t="shared" si="8"/>
        <v>5.3422044543993463E-2</v>
      </c>
    </row>
    <row r="70" spans="1:16" ht="20.100000000000001" customHeight="1" x14ac:dyDescent="0.25">
      <c r="A70" s="38" t="s">
        <v>163</v>
      </c>
      <c r="B70" s="19">
        <v>22882.870000000003</v>
      </c>
      <c r="C70" s="140">
        <v>23190.830000000005</v>
      </c>
      <c r="D70" s="247">
        <f t="shared" si="63"/>
        <v>0.16888494709427382</v>
      </c>
      <c r="E70" s="215">
        <f t="shared" si="64"/>
        <v>0.16572807476033893</v>
      </c>
      <c r="F70" s="52">
        <f t="shared" si="59"/>
        <v>1.3458102064994589E-2</v>
      </c>
      <c r="H70" s="19">
        <v>5532.165</v>
      </c>
      <c r="I70" s="140">
        <v>5824.4219999999996</v>
      </c>
      <c r="J70" s="262">
        <f t="shared" si="65"/>
        <v>0.15807768749413334</v>
      </c>
      <c r="K70" s="215">
        <f t="shared" si="66"/>
        <v>0.15481508061815225</v>
      </c>
      <c r="L70" s="52">
        <f t="shared" si="60"/>
        <v>5.2828684610816849E-2</v>
      </c>
      <c r="N70" s="40">
        <f t="shared" si="61"/>
        <v>2.4176010264446721</v>
      </c>
      <c r="O70" s="143">
        <f t="shared" si="62"/>
        <v>2.5115194238412331</v>
      </c>
      <c r="P70" s="52">
        <f t="shared" si="8"/>
        <v>3.8847765354681985E-2</v>
      </c>
    </row>
    <row r="71" spans="1:16" ht="20.100000000000001" customHeight="1" x14ac:dyDescent="0.25">
      <c r="A71" s="38" t="s">
        <v>166</v>
      </c>
      <c r="B71" s="19">
        <v>13758.27</v>
      </c>
      <c r="C71" s="140">
        <v>11893.47</v>
      </c>
      <c r="D71" s="247">
        <f t="shared" si="63"/>
        <v>0.10154166418192886</v>
      </c>
      <c r="E71" s="215">
        <f t="shared" si="64"/>
        <v>8.4994020710765755E-2</v>
      </c>
      <c r="F71" s="52">
        <f t="shared" si="59"/>
        <v>-0.13554029685418306</v>
      </c>
      <c r="H71" s="19">
        <v>4109.2779999999993</v>
      </c>
      <c r="I71" s="140">
        <v>3500.0730000000008</v>
      </c>
      <c r="J71" s="262">
        <f t="shared" si="65"/>
        <v>0.11741970160154606</v>
      </c>
      <c r="K71" s="215">
        <f t="shared" si="66"/>
        <v>9.3033108463709907E-2</v>
      </c>
      <c r="L71" s="52">
        <f t="shared" si="60"/>
        <v>-0.14825110396522179</v>
      </c>
      <c r="N71" s="40">
        <f t="shared" si="61"/>
        <v>2.9867694121426598</v>
      </c>
      <c r="O71" s="143">
        <f t="shared" si="62"/>
        <v>2.9428526746189303</v>
      </c>
      <c r="P71" s="52">
        <f t="shared" si="8"/>
        <v>-1.4703758966188266E-2</v>
      </c>
    </row>
    <row r="72" spans="1:16" ht="20.100000000000001" customHeight="1" x14ac:dyDescent="0.25">
      <c r="A72" s="38" t="s">
        <v>168</v>
      </c>
      <c r="B72" s="19">
        <v>7294.7600000000011</v>
      </c>
      <c r="C72" s="140">
        <v>6768.69</v>
      </c>
      <c r="D72" s="247">
        <f t="shared" si="63"/>
        <v>5.3838314716004809E-2</v>
      </c>
      <c r="E72" s="215">
        <f t="shared" si="64"/>
        <v>4.8370927748146927E-2</v>
      </c>
      <c r="F72" s="52">
        <f t="shared" si="59"/>
        <v>-7.2116149126222315E-2</v>
      </c>
      <c r="H72" s="19">
        <v>2642.7820000000002</v>
      </c>
      <c r="I72" s="140">
        <v>2600.9380000000001</v>
      </c>
      <c r="J72" s="262">
        <f t="shared" si="65"/>
        <v>7.5515619492752054E-2</v>
      </c>
      <c r="K72" s="215">
        <f t="shared" si="66"/>
        <v>6.9133800083993863E-2</v>
      </c>
      <c r="L72" s="52">
        <f t="shared" si="60"/>
        <v>-1.5833315044525068E-2</v>
      </c>
      <c r="N72" s="40">
        <f t="shared" si="61"/>
        <v>3.6228498264507669</v>
      </c>
      <c r="O72" s="143">
        <f t="shared" si="62"/>
        <v>3.8426017442075207</v>
      </c>
      <c r="P72" s="52">
        <f t="shared" ref="P72:P76" si="67">(O72-N72)/N72</f>
        <v>6.0657197588573596E-2</v>
      </c>
    </row>
    <row r="73" spans="1:16" ht="20.100000000000001" customHeight="1" x14ac:dyDescent="0.25">
      <c r="A73" s="38" t="s">
        <v>167</v>
      </c>
      <c r="B73" s="19">
        <v>4116.72</v>
      </c>
      <c r="C73" s="140">
        <v>7629.829999999999</v>
      </c>
      <c r="D73" s="247">
        <f t="shared" si="63"/>
        <v>3.0383078669849496E-2</v>
      </c>
      <c r="E73" s="215">
        <f t="shared" si="64"/>
        <v>5.4524871970890058E-2</v>
      </c>
      <c r="F73" s="52">
        <f t="shared" si="59"/>
        <v>0.85337598865115882</v>
      </c>
      <c r="H73" s="19">
        <v>1100.3240000000001</v>
      </c>
      <c r="I73" s="140">
        <v>2010.2829999999999</v>
      </c>
      <c r="J73" s="262">
        <f t="shared" si="65"/>
        <v>3.1440977160712806E-2</v>
      </c>
      <c r="K73" s="215">
        <f t="shared" si="66"/>
        <v>5.3433993057216828E-2</v>
      </c>
      <c r="L73" s="52">
        <f t="shared" si="60"/>
        <v>0.82699186784983314</v>
      </c>
      <c r="N73" s="40">
        <f t="shared" ref="N73" si="68">(H73/B73)*10</f>
        <v>2.6728171942711674</v>
      </c>
      <c r="O73" s="143">
        <f t="shared" ref="O73" si="69">(I73/C73)*10</f>
        <v>2.6347677471188744</v>
      </c>
      <c r="P73" s="52">
        <f t="shared" ref="P73" si="70">(O73-N73)/N73</f>
        <v>-1.4235708762217993E-2</v>
      </c>
    </row>
    <row r="74" spans="1:16" ht="20.100000000000001" customHeight="1" x14ac:dyDescent="0.25">
      <c r="A74" s="38" t="s">
        <v>176</v>
      </c>
      <c r="B74" s="19">
        <v>8360.6200000000008</v>
      </c>
      <c r="C74" s="140">
        <v>8257.9600000000009</v>
      </c>
      <c r="D74" s="247">
        <f t="shared" si="63"/>
        <v>6.1704797797449695E-2</v>
      </c>
      <c r="E74" s="215">
        <f t="shared" si="64"/>
        <v>5.9013662393622317E-2</v>
      </c>
      <c r="F74" s="52">
        <f t="shared" si="59"/>
        <v>-1.2278993663149365E-2</v>
      </c>
      <c r="H74" s="19">
        <v>1833.8700000000001</v>
      </c>
      <c r="I74" s="140">
        <v>1884.2299999999998</v>
      </c>
      <c r="J74" s="262">
        <f t="shared" si="65"/>
        <v>5.2401533353554408E-2</v>
      </c>
      <c r="K74" s="215">
        <f t="shared" si="66"/>
        <v>5.0083462247951988E-2</v>
      </c>
      <c r="L74" s="52">
        <f t="shared" si="60"/>
        <v>2.7461052310141759E-2</v>
      </c>
      <c r="N74" s="40">
        <f t="shared" si="61"/>
        <v>2.193461728914841</v>
      </c>
      <c r="O74" s="143">
        <f t="shared" si="62"/>
        <v>2.2817136435633008</v>
      </c>
      <c r="P74" s="52">
        <f t="shared" si="67"/>
        <v>4.0234079986487883E-2</v>
      </c>
    </row>
    <row r="75" spans="1:16" ht="20.100000000000001" customHeight="1" x14ac:dyDescent="0.25">
      <c r="A75" s="38" t="s">
        <v>178</v>
      </c>
      <c r="B75" s="19">
        <v>1977.74</v>
      </c>
      <c r="C75" s="140">
        <v>5031.7100000000009</v>
      </c>
      <c r="D75" s="247">
        <f t="shared" si="63"/>
        <v>1.4596530735271803E-2</v>
      </c>
      <c r="E75" s="215">
        <f t="shared" si="64"/>
        <v>3.5957989043615295E-2</v>
      </c>
      <c r="F75" s="52">
        <f t="shared" si="59"/>
        <v>1.5441716302446233</v>
      </c>
      <c r="H75" s="19">
        <v>406.43400000000003</v>
      </c>
      <c r="I75" s="140">
        <v>1200.1760000000002</v>
      </c>
      <c r="J75" s="262">
        <f t="shared" si="65"/>
        <v>1.1613563015381969E-2</v>
      </c>
      <c r="K75" s="215">
        <f t="shared" si="66"/>
        <v>3.1901078629943284E-2</v>
      </c>
      <c r="L75" s="52">
        <f t="shared" si="60"/>
        <v>1.9529419290708949</v>
      </c>
      <c r="N75" s="40">
        <f t="shared" si="61"/>
        <v>2.0550426244096798</v>
      </c>
      <c r="O75" s="143">
        <f t="shared" si="62"/>
        <v>2.3852249036609816</v>
      </c>
      <c r="P75" s="52">
        <f t="shared" si="67"/>
        <v>0.16066930939991972</v>
      </c>
    </row>
    <row r="76" spans="1:16" ht="20.100000000000001" customHeight="1" x14ac:dyDescent="0.25">
      <c r="A76" s="38" t="s">
        <v>179</v>
      </c>
      <c r="B76" s="19">
        <v>3245.8599999999997</v>
      </c>
      <c r="C76" s="140">
        <v>2286.25</v>
      </c>
      <c r="D76" s="247">
        <f t="shared" si="63"/>
        <v>2.3955775406468663E-2</v>
      </c>
      <c r="E76" s="215">
        <f t="shared" si="64"/>
        <v>1.6338173792004199E-2</v>
      </c>
      <c r="F76" s="52">
        <f t="shared" si="59"/>
        <v>-0.29564121681156913</v>
      </c>
      <c r="H76" s="19">
        <v>961.68099999999993</v>
      </c>
      <c r="I76" s="140">
        <v>769.6400000000001</v>
      </c>
      <c r="J76" s="262">
        <f t="shared" si="65"/>
        <v>2.7479351860807771E-2</v>
      </c>
      <c r="K76" s="215">
        <f t="shared" si="66"/>
        <v>2.0457288061708909E-2</v>
      </c>
      <c r="L76" s="52">
        <f t="shared" si="60"/>
        <v>-0.19969303750412024</v>
      </c>
      <c r="N76" s="40">
        <f t="shared" si="61"/>
        <v>2.9627926035010752</v>
      </c>
      <c r="O76" s="143">
        <f t="shared" si="62"/>
        <v>3.3663860032804815</v>
      </c>
      <c r="P76" s="52">
        <f t="shared" si="67"/>
        <v>0.13622060460880311</v>
      </c>
    </row>
    <row r="77" spans="1:16" ht="20.100000000000001" customHeight="1" x14ac:dyDescent="0.25">
      <c r="A77" s="38" t="s">
        <v>182</v>
      </c>
      <c r="B77" s="19">
        <v>1152.1099999999999</v>
      </c>
      <c r="C77" s="140">
        <v>1516.4399999999998</v>
      </c>
      <c r="D77" s="247">
        <f t="shared" si="63"/>
        <v>8.5030433855885993E-3</v>
      </c>
      <c r="E77" s="215">
        <f t="shared" si="64"/>
        <v>1.0836898967806166E-2</v>
      </c>
      <c r="F77" s="52">
        <f t="shared" ref="F77:F80" si="71">(C77-B77)/B77</f>
        <v>0.31622848512728818</v>
      </c>
      <c r="H77" s="19">
        <v>372.31300000000005</v>
      </c>
      <c r="I77" s="140">
        <v>454.21500000000003</v>
      </c>
      <c r="J77" s="262">
        <f t="shared" si="65"/>
        <v>1.0638579663477728E-2</v>
      </c>
      <c r="K77" s="215">
        <f t="shared" si="66"/>
        <v>1.207318629092707E-2</v>
      </c>
      <c r="L77" s="52">
        <f t="shared" ref="L77:L80" si="72">(I77-H77)/H77</f>
        <v>0.21998157464284077</v>
      </c>
      <c r="N77" s="40">
        <f t="shared" si="61"/>
        <v>3.2315751100155374</v>
      </c>
      <c r="O77" s="143">
        <f t="shared" si="62"/>
        <v>2.9952718208435551</v>
      </c>
      <c r="P77" s="52">
        <f t="shared" ref="P77:P80" si="73">(O77-N77)/N77</f>
        <v>-7.3123254489618261E-2</v>
      </c>
    </row>
    <row r="78" spans="1:16" ht="20.100000000000001" customHeight="1" x14ac:dyDescent="0.25">
      <c r="A78" s="38" t="s">
        <v>207</v>
      </c>
      <c r="B78" s="19">
        <v>3637.1200000000003</v>
      </c>
      <c r="C78" s="140">
        <v>2138.1800000000003</v>
      </c>
      <c r="D78" s="247">
        <f t="shared" si="63"/>
        <v>2.6843434358344263E-2</v>
      </c>
      <c r="E78" s="215">
        <f t="shared" si="64"/>
        <v>1.5280024686096249E-2</v>
      </c>
      <c r="F78" s="52">
        <f t="shared" si="71"/>
        <v>-0.41212277846207984</v>
      </c>
      <c r="H78" s="19">
        <v>748.80599999999981</v>
      </c>
      <c r="I78" s="140">
        <v>428.00300000000004</v>
      </c>
      <c r="J78" s="262">
        <f t="shared" si="65"/>
        <v>2.1396599859500209E-2</v>
      </c>
      <c r="K78" s="215">
        <f t="shared" si="66"/>
        <v>1.1376462582864193E-2</v>
      </c>
      <c r="L78" s="52">
        <f t="shared" si="72"/>
        <v>-0.42841937698148769</v>
      </c>
      <c r="N78" s="40">
        <f t="shared" si="61"/>
        <v>2.0587882720394153</v>
      </c>
      <c r="O78" s="143">
        <f t="shared" si="62"/>
        <v>2.0017164130241607</v>
      </c>
      <c r="P78" s="52">
        <f t="shared" si="73"/>
        <v>-2.7721091959941931E-2</v>
      </c>
    </row>
    <row r="79" spans="1:16" ht="20.100000000000001" customHeight="1" x14ac:dyDescent="0.25">
      <c r="A79" s="38" t="s">
        <v>203</v>
      </c>
      <c r="B79" s="19">
        <v>889.03</v>
      </c>
      <c r="C79" s="140">
        <v>1317.68</v>
      </c>
      <c r="D79" s="247">
        <f t="shared" si="63"/>
        <v>6.5614053007871055E-3</v>
      </c>
      <c r="E79" s="215">
        <f t="shared" si="64"/>
        <v>9.416505125094848E-3</v>
      </c>
      <c r="F79" s="52">
        <f t="shared" si="71"/>
        <v>0.48215470794011461</v>
      </c>
      <c r="H79" s="19">
        <v>261.93599999999998</v>
      </c>
      <c r="I79" s="140">
        <v>391.863</v>
      </c>
      <c r="J79" s="262">
        <f t="shared" si="65"/>
        <v>7.484635247044024E-3</v>
      </c>
      <c r="K79" s="215">
        <f t="shared" si="66"/>
        <v>1.041584932140408E-2</v>
      </c>
      <c r="L79" s="52">
        <f t="shared" si="72"/>
        <v>0.49602574674729716</v>
      </c>
      <c r="N79" s="40">
        <f t="shared" si="61"/>
        <v>2.9463122729266726</v>
      </c>
      <c r="O79" s="143">
        <f t="shared" si="62"/>
        <v>2.9738859207091251</v>
      </c>
      <c r="P79" s="52">
        <f t="shared" si="73"/>
        <v>9.3586983415924786E-3</v>
      </c>
    </row>
    <row r="80" spans="1:16" ht="20.100000000000001" customHeight="1" x14ac:dyDescent="0.25">
      <c r="A80" s="38" t="s">
        <v>195</v>
      </c>
      <c r="B80" s="19">
        <v>1134.8899999999999</v>
      </c>
      <c r="C80" s="140">
        <v>1080.2400000000002</v>
      </c>
      <c r="D80" s="247">
        <f t="shared" si="63"/>
        <v>8.3759527370395569E-3</v>
      </c>
      <c r="E80" s="215">
        <f t="shared" si="64"/>
        <v>7.7196933218478389E-3</v>
      </c>
      <c r="F80" s="52">
        <f t="shared" si="71"/>
        <v>-4.8154446686462689E-2</v>
      </c>
      <c r="H80" s="19">
        <v>352.92699999999996</v>
      </c>
      <c r="I80" s="140">
        <v>356.89</v>
      </c>
      <c r="J80" s="262">
        <f t="shared" si="65"/>
        <v>1.0084638475938802E-2</v>
      </c>
      <c r="K80" s="215">
        <f t="shared" si="66"/>
        <v>9.4862553094216661E-3</v>
      </c>
      <c r="L80" s="52">
        <f t="shared" si="72"/>
        <v>1.1228951029533083E-2</v>
      </c>
      <c r="N80" s="40">
        <f t="shared" si="61"/>
        <v>3.109790376159804</v>
      </c>
      <c r="O80" s="143">
        <f t="shared" si="62"/>
        <v>3.3038028586240085</v>
      </c>
      <c r="P80" s="52">
        <f t="shared" si="73"/>
        <v>6.2387640000283621E-2</v>
      </c>
    </row>
    <row r="81" spans="1:16" ht="20.100000000000001" customHeight="1" x14ac:dyDescent="0.25">
      <c r="A81" s="38" t="s">
        <v>177</v>
      </c>
      <c r="B81" s="19">
        <v>133.61000000000001</v>
      </c>
      <c r="C81" s="140">
        <v>185.32</v>
      </c>
      <c r="D81" s="247">
        <f t="shared" si="63"/>
        <v>9.8609648970019608E-4</v>
      </c>
      <c r="E81" s="215">
        <f t="shared" si="64"/>
        <v>1.3243478915841306E-3</v>
      </c>
      <c r="F81" s="52">
        <f t="shared" ref="F81:F95" si="74">(C81-B81)/B81</f>
        <v>0.38702192949629499</v>
      </c>
      <c r="H81" s="19">
        <v>232.67399999999998</v>
      </c>
      <c r="I81" s="140">
        <v>350.89400000000001</v>
      </c>
      <c r="J81" s="262">
        <f t="shared" si="65"/>
        <v>6.6484943706505454E-3</v>
      </c>
      <c r="K81" s="215">
        <f t="shared" si="66"/>
        <v>9.3268796283006144E-3</v>
      </c>
      <c r="L81" s="52">
        <f t="shared" ref="L81:L94" si="75">(I81-H81)/H81</f>
        <v>0.50809286813309629</v>
      </c>
      <c r="N81" s="40">
        <f t="shared" si="61"/>
        <v>17.414415088690962</v>
      </c>
      <c r="O81" s="143">
        <f t="shared" si="62"/>
        <v>18.934491690049644</v>
      </c>
      <c r="P81" s="52">
        <f t="shared" ref="P81:P87" si="76">(O81-N81)/N81</f>
        <v>8.7288409838457884E-2</v>
      </c>
    </row>
    <row r="82" spans="1:16" ht="20.100000000000001" customHeight="1" x14ac:dyDescent="0.25">
      <c r="A82" s="38" t="s">
        <v>199</v>
      </c>
      <c r="B82" s="19">
        <v>3109.66</v>
      </c>
      <c r="C82" s="140">
        <v>1268.6400000000001</v>
      </c>
      <c r="D82" s="247">
        <f t="shared" si="63"/>
        <v>2.2950563656620848E-2</v>
      </c>
      <c r="E82" s="215">
        <f t="shared" si="64"/>
        <v>9.0660517438986166E-3</v>
      </c>
      <c r="F82" s="52">
        <f t="shared" si="74"/>
        <v>-0.59203256947704885</v>
      </c>
      <c r="H82" s="19">
        <v>718.75099999999998</v>
      </c>
      <c r="I82" s="140">
        <v>321.93599999999998</v>
      </c>
      <c r="J82" s="262">
        <f t="shared" si="65"/>
        <v>2.0537799571071328E-2</v>
      </c>
      <c r="K82" s="215">
        <f t="shared" si="66"/>
        <v>8.5571663237803616E-3</v>
      </c>
      <c r="L82" s="52">
        <f t="shared" si="75"/>
        <v>-0.55208966665785508</v>
      </c>
      <c r="N82" s="40">
        <f t="shared" si="61"/>
        <v>2.3113491507110102</v>
      </c>
      <c r="O82" s="143">
        <f t="shared" si="62"/>
        <v>2.5376466136965563</v>
      </c>
      <c r="P82" s="52">
        <f t="shared" si="76"/>
        <v>9.79070872593754E-2</v>
      </c>
    </row>
    <row r="83" spans="1:16" ht="20.100000000000001" customHeight="1" x14ac:dyDescent="0.25">
      <c r="A83" s="38" t="s">
        <v>197</v>
      </c>
      <c r="B83" s="19">
        <v>350.42</v>
      </c>
      <c r="C83" s="140">
        <v>1296.6299999999999</v>
      </c>
      <c r="D83" s="247">
        <f t="shared" si="63"/>
        <v>2.5862430351077216E-3</v>
      </c>
      <c r="E83" s="215">
        <f t="shared" si="64"/>
        <v>9.2660760126523373E-3</v>
      </c>
      <c r="F83" s="52">
        <f t="shared" si="74"/>
        <v>2.7002168825980246</v>
      </c>
      <c r="H83" s="19">
        <v>69.570999999999998</v>
      </c>
      <c r="I83" s="140">
        <v>307.64400000000001</v>
      </c>
      <c r="J83" s="262">
        <f t="shared" si="65"/>
        <v>1.9879419353280949E-3</v>
      </c>
      <c r="K83" s="215">
        <f t="shared" si="66"/>
        <v>8.1772801939301153E-3</v>
      </c>
      <c r="L83" s="52">
        <f t="shared" si="75"/>
        <v>3.4220149200097745</v>
      </c>
      <c r="N83" s="40">
        <f t="shared" si="61"/>
        <v>1.985360424633297</v>
      </c>
      <c r="O83" s="143">
        <f t="shared" si="62"/>
        <v>2.3726429282061963</v>
      </c>
      <c r="P83" s="52">
        <f t="shared" si="76"/>
        <v>0.19506911630135457</v>
      </c>
    </row>
    <row r="84" spans="1:16" ht="20.100000000000001" customHeight="1" x14ac:dyDescent="0.25">
      <c r="A84" s="38" t="s">
        <v>198</v>
      </c>
      <c r="B84" s="19">
        <v>1192.1400000000001</v>
      </c>
      <c r="C84" s="140">
        <v>1088.01</v>
      </c>
      <c r="D84" s="247">
        <f t="shared" si="63"/>
        <v>8.7984811708045185E-3</v>
      </c>
      <c r="E84" s="215">
        <f t="shared" si="64"/>
        <v>7.7752198873432439E-3</v>
      </c>
      <c r="F84" s="52">
        <f t="shared" si="74"/>
        <v>-8.7347123659972908E-2</v>
      </c>
      <c r="H84" s="19">
        <v>248.08799999999999</v>
      </c>
      <c r="I84" s="140">
        <v>248.23599999999999</v>
      </c>
      <c r="J84" s="262">
        <f t="shared" si="65"/>
        <v>7.0889384779818654E-3</v>
      </c>
      <c r="K84" s="215">
        <f t="shared" si="66"/>
        <v>6.5981957269455483E-3</v>
      </c>
      <c r="L84" s="52">
        <f t="shared" si="75"/>
        <v>5.9656251007705386E-4</v>
      </c>
      <c r="N84" s="40">
        <f t="shared" ref="N84" si="77">(H84/B84)*10</f>
        <v>2.0810307514218125</v>
      </c>
      <c r="O84" s="143">
        <f t="shared" ref="O84" si="78">(I84/C84)*10</f>
        <v>2.2815599121331602</v>
      </c>
      <c r="P84" s="52">
        <f t="shared" ref="P84" si="79">(O84-N84)/N84</f>
        <v>9.6360498553104607E-2</v>
      </c>
    </row>
    <row r="85" spans="1:16" ht="20.100000000000001" customHeight="1" x14ac:dyDescent="0.25">
      <c r="A85" s="38" t="s">
        <v>196</v>
      </c>
      <c r="B85" s="19">
        <v>1728.12</v>
      </c>
      <c r="C85" s="140">
        <v>1006.0899999999999</v>
      </c>
      <c r="D85" s="247">
        <f t="shared" si="63"/>
        <v>1.2754232959963346E-2</v>
      </c>
      <c r="E85" s="215">
        <f t="shared" si="64"/>
        <v>7.1897969471394225E-3</v>
      </c>
      <c r="F85" s="52">
        <f t="shared" si="74"/>
        <v>-0.41781242043376621</v>
      </c>
      <c r="H85" s="19">
        <v>318.91899999999998</v>
      </c>
      <c r="I85" s="140">
        <v>235.30999999999997</v>
      </c>
      <c r="J85" s="262">
        <f t="shared" si="65"/>
        <v>9.1128840188138827E-3</v>
      </c>
      <c r="K85" s="215">
        <f t="shared" si="66"/>
        <v>6.2546183329877892E-3</v>
      </c>
      <c r="L85" s="52">
        <f t="shared" si="75"/>
        <v>-0.26216374690752203</v>
      </c>
      <c r="N85" s="40">
        <f t="shared" si="61"/>
        <v>1.845467907321251</v>
      </c>
      <c r="O85" s="143">
        <f t="shared" si="62"/>
        <v>2.3388563647387408</v>
      </c>
      <c r="P85" s="52">
        <f t="shared" si="76"/>
        <v>0.26735141557333131</v>
      </c>
    </row>
    <row r="86" spans="1:16" ht="20.100000000000001" customHeight="1" x14ac:dyDescent="0.25">
      <c r="A86" s="38" t="s">
        <v>208</v>
      </c>
      <c r="B86" s="19">
        <v>174.38</v>
      </c>
      <c r="C86" s="140">
        <v>948.03</v>
      </c>
      <c r="D86" s="247">
        <f t="shared" si="63"/>
        <v>1.2869957778154342E-3</v>
      </c>
      <c r="E86" s="215">
        <f t="shared" si="64"/>
        <v>6.7748841552908662E-3</v>
      </c>
      <c r="F86" s="52">
        <f t="shared" si="74"/>
        <v>4.4365752953320339</v>
      </c>
      <c r="H86" s="19">
        <v>30.558</v>
      </c>
      <c r="I86" s="140">
        <v>220.59100000000001</v>
      </c>
      <c r="J86" s="262">
        <f t="shared" si="65"/>
        <v>8.7317315634037054E-4</v>
      </c>
      <c r="K86" s="215">
        <f t="shared" si="66"/>
        <v>5.8633824006294232E-3</v>
      </c>
      <c r="L86" s="52">
        <f t="shared" si="75"/>
        <v>6.2187643170364559</v>
      </c>
      <c r="N86" s="40">
        <f t="shared" si="61"/>
        <v>1.7523798600756968</v>
      </c>
      <c r="O86" s="143">
        <f t="shared" si="62"/>
        <v>2.3268356486609076</v>
      </c>
      <c r="P86" s="52">
        <f t="shared" si="76"/>
        <v>0.32781464890859696</v>
      </c>
    </row>
    <row r="87" spans="1:16" ht="20.100000000000001" customHeight="1" x14ac:dyDescent="0.25">
      <c r="A87" s="38" t="s">
        <v>201</v>
      </c>
      <c r="B87" s="19">
        <v>1382.01</v>
      </c>
      <c r="C87" s="140">
        <v>892.99000000000012</v>
      </c>
      <c r="D87" s="247">
        <f t="shared" si="63"/>
        <v>1.0199799489039502E-2</v>
      </c>
      <c r="E87" s="215">
        <f t="shared" si="64"/>
        <v>6.3815531173414255E-3</v>
      </c>
      <c r="F87" s="52">
        <f t="shared" si="74"/>
        <v>-0.35384693309020909</v>
      </c>
      <c r="H87" s="19">
        <v>312.43700000000001</v>
      </c>
      <c r="I87" s="140">
        <v>201.92400000000004</v>
      </c>
      <c r="J87" s="262">
        <f t="shared" si="65"/>
        <v>8.9276654704992589E-3</v>
      </c>
      <c r="K87" s="215">
        <f t="shared" si="66"/>
        <v>5.3672073106549945E-3</v>
      </c>
      <c r="L87" s="52">
        <f t="shared" si="75"/>
        <v>-0.35371290852235804</v>
      </c>
      <c r="N87" s="40">
        <f t="shared" si="61"/>
        <v>2.2607434099608543</v>
      </c>
      <c r="O87" s="143">
        <f t="shared" si="62"/>
        <v>2.2612123316050572</v>
      </c>
      <c r="P87" s="52">
        <f t="shared" si="76"/>
        <v>2.0741922419713625E-4</v>
      </c>
    </row>
    <row r="88" spans="1:16" ht="20.100000000000001" customHeight="1" x14ac:dyDescent="0.25">
      <c r="A88" s="38" t="s">
        <v>194</v>
      </c>
      <c r="B88" s="19">
        <v>717.36999999999989</v>
      </c>
      <c r="C88" s="140">
        <v>672</v>
      </c>
      <c r="D88" s="247">
        <f t="shared" si="63"/>
        <v>5.2944842363313333E-3</v>
      </c>
      <c r="E88" s="215">
        <f t="shared" si="64"/>
        <v>4.8022975563594633E-3</v>
      </c>
      <c r="F88" s="52">
        <f t="shared" si="74"/>
        <v>-6.3244908485160928E-2</v>
      </c>
      <c r="H88" s="19">
        <v>242.20200000000003</v>
      </c>
      <c r="I88" s="140">
        <v>201.464</v>
      </c>
      <c r="J88" s="262">
        <f t="shared" ref="J88" si="80">H88/$H$96</f>
        <v>6.9207502065563994E-3</v>
      </c>
      <c r="K88" s="215">
        <f t="shared" ref="K88" si="81">I88/$I$96</f>
        <v>5.3549803571333651E-3</v>
      </c>
      <c r="L88" s="52">
        <f t="shared" si="75"/>
        <v>-0.16819844592530211</v>
      </c>
      <c r="N88" s="40">
        <f t="shared" ref="N88" si="82">(H88/B88)*10</f>
        <v>3.376249355283885</v>
      </c>
      <c r="O88" s="143">
        <f t="shared" ref="O88" si="83">(I88/C88)*10</f>
        <v>2.9979761904761904</v>
      </c>
      <c r="P88" s="52">
        <f t="shared" ref="P88" si="84">(O88-N88)/N88</f>
        <v>-0.11203946302594357</v>
      </c>
    </row>
    <row r="89" spans="1:16" ht="20.100000000000001" customHeight="1" x14ac:dyDescent="0.25">
      <c r="A89" s="38" t="s">
        <v>204</v>
      </c>
      <c r="B89" s="19">
        <v>210.56</v>
      </c>
      <c r="C89" s="140">
        <v>636.79999999999995</v>
      </c>
      <c r="D89" s="247">
        <f t="shared" si="63"/>
        <v>1.5540189871362418E-3</v>
      </c>
      <c r="E89" s="215">
        <f t="shared" si="64"/>
        <v>4.5507486367406336E-3</v>
      </c>
      <c r="F89" s="52">
        <f t="shared" si="74"/>
        <v>2.0243161094224922</v>
      </c>
      <c r="H89" s="19">
        <v>66.645999999999987</v>
      </c>
      <c r="I89" s="140">
        <v>185.64400000000001</v>
      </c>
      <c r="J89" s="262">
        <f t="shared" si="65"/>
        <v>1.9043621368368456E-3</v>
      </c>
      <c r="K89" s="215">
        <f t="shared" si="66"/>
        <v>4.9344794773243184E-3</v>
      </c>
      <c r="L89" s="52">
        <f t="shared" si="75"/>
        <v>1.7855235122888102</v>
      </c>
      <c r="N89" s="40">
        <f t="shared" ref="N89:N94" si="85">(H89/B89)*10</f>
        <v>3.1651785714285707</v>
      </c>
      <c r="O89" s="143">
        <f t="shared" ref="O89:O94" si="86">(I89/C89)*10</f>
        <v>2.9152638190954776</v>
      </c>
      <c r="P89" s="52">
        <f t="shared" ref="P89:P94" si="87">(O89-N89)/N89</f>
        <v>-7.8957552218071755E-2</v>
      </c>
    </row>
    <row r="90" spans="1:16" ht="20.100000000000001" customHeight="1" x14ac:dyDescent="0.25">
      <c r="A90" s="38" t="s">
        <v>212</v>
      </c>
      <c r="B90" s="19">
        <v>136.80000000000001</v>
      </c>
      <c r="C90" s="140">
        <v>513.68000000000006</v>
      </c>
      <c r="D90" s="247">
        <f t="shared" si="63"/>
        <v>1.0096399954418593E-3</v>
      </c>
      <c r="E90" s="215">
        <f t="shared" si="64"/>
        <v>3.6708991201647757E-3</v>
      </c>
      <c r="F90" s="52">
        <f t="shared" si="74"/>
        <v>2.7549707602339182</v>
      </c>
      <c r="H90" s="19">
        <v>31.92</v>
      </c>
      <c r="I90" s="140">
        <v>141.78799999999998</v>
      </c>
      <c r="J90" s="262">
        <f t="shared" si="65"/>
        <v>9.1209133943270597E-4</v>
      </c>
      <c r="K90" s="215">
        <f t="shared" si="66"/>
        <v>3.7687723607057609E-3</v>
      </c>
      <c r="L90" s="52">
        <f t="shared" si="75"/>
        <v>3.4419799498746859</v>
      </c>
      <c r="N90" s="40">
        <f t="shared" si="85"/>
        <v>2.3333333333333335</v>
      </c>
      <c r="O90" s="143">
        <f t="shared" si="86"/>
        <v>2.7602398380314588</v>
      </c>
      <c r="P90" s="52">
        <f t="shared" si="87"/>
        <v>0.18295993058491083</v>
      </c>
    </row>
    <row r="91" spans="1:16" ht="20.100000000000001" customHeight="1" x14ac:dyDescent="0.25">
      <c r="A91" s="38" t="s">
        <v>180</v>
      </c>
      <c r="B91" s="19">
        <v>792.09000000000015</v>
      </c>
      <c r="C91" s="140">
        <v>569.2399999999999</v>
      </c>
      <c r="D91" s="247">
        <f t="shared" si="63"/>
        <v>5.8459484209761872E-3</v>
      </c>
      <c r="E91" s="215">
        <f t="shared" si="64"/>
        <v>4.0679462216994949E-3</v>
      </c>
      <c r="F91" s="52">
        <f t="shared" si="74"/>
        <v>-0.28134429168402608</v>
      </c>
      <c r="H91" s="19">
        <v>167.83799999999999</v>
      </c>
      <c r="I91" s="140">
        <v>122.26299999999999</v>
      </c>
      <c r="J91" s="262">
        <f t="shared" si="65"/>
        <v>4.795851698862986E-3</v>
      </c>
      <c r="K91" s="215">
        <f t="shared" si="66"/>
        <v>3.24979134438012E-3</v>
      </c>
      <c r="L91" s="52">
        <f t="shared" si="75"/>
        <v>-0.27154160559587226</v>
      </c>
      <c r="N91" s="40">
        <f t="shared" si="85"/>
        <v>2.1189258796348893</v>
      </c>
      <c r="O91" s="143">
        <f t="shared" si="86"/>
        <v>2.1478286838591809</v>
      </c>
      <c r="P91" s="52">
        <f t="shared" si="87"/>
        <v>1.3640309225574144E-2</v>
      </c>
    </row>
    <row r="92" spans="1:16" ht="20.100000000000001" customHeight="1" x14ac:dyDescent="0.25">
      <c r="A92" s="38" t="s">
        <v>211</v>
      </c>
      <c r="B92" s="19">
        <v>76.08</v>
      </c>
      <c r="C92" s="140">
        <v>262.92</v>
      </c>
      <c r="D92" s="247">
        <f t="shared" si="63"/>
        <v>5.6150154132468305E-4</v>
      </c>
      <c r="E92" s="215">
        <f t="shared" si="64"/>
        <v>1.8788989189256402E-3</v>
      </c>
      <c r="F92" s="52">
        <f t="shared" si="74"/>
        <v>2.4558359621451107</v>
      </c>
      <c r="H92" s="19">
        <v>27.429000000000002</v>
      </c>
      <c r="I92" s="140">
        <v>111.77</v>
      </c>
      <c r="J92" s="262">
        <f t="shared" si="65"/>
        <v>7.8376420267229621E-4</v>
      </c>
      <c r="K92" s="215">
        <f t="shared" si="66"/>
        <v>2.9708839024182791E-3</v>
      </c>
      <c r="L92" s="52">
        <f t="shared" si="75"/>
        <v>3.074884246600313</v>
      </c>
      <c r="N92" s="40">
        <f t="shared" si="85"/>
        <v>3.6052839116719246</v>
      </c>
      <c r="O92" s="143">
        <f t="shared" si="86"/>
        <v>4.2511029971093865</v>
      </c>
      <c r="P92" s="52">
        <f t="shared" si="87"/>
        <v>0.17913126989712383</v>
      </c>
    </row>
    <row r="93" spans="1:16" ht="20.100000000000001" customHeight="1" x14ac:dyDescent="0.25">
      <c r="A93" s="38" t="s">
        <v>219</v>
      </c>
      <c r="B93" s="19">
        <v>540.31999999999994</v>
      </c>
      <c r="C93" s="140">
        <v>761.52</v>
      </c>
      <c r="D93" s="247">
        <f t="shared" si="63"/>
        <v>3.9877827656224071E-3</v>
      </c>
      <c r="E93" s="215">
        <f t="shared" si="64"/>
        <v>5.4420321951173488E-3</v>
      </c>
      <c r="F93" s="52">
        <f t="shared" si="74"/>
        <v>0.40938702990820269</v>
      </c>
      <c r="H93" s="19">
        <v>82.456999999999994</v>
      </c>
      <c r="I93" s="140">
        <v>106.267</v>
      </c>
      <c r="J93" s="262">
        <f t="shared" si="65"/>
        <v>2.3561502373309097E-3</v>
      </c>
      <c r="K93" s="215">
        <f t="shared" si="66"/>
        <v>2.8246123258323635E-3</v>
      </c>
      <c r="L93" s="52">
        <f t="shared" si="75"/>
        <v>0.28875656402731126</v>
      </c>
      <c r="N93" s="40">
        <f t="shared" si="85"/>
        <v>1.5260771394729051</v>
      </c>
      <c r="O93" s="143">
        <f t="shared" si="86"/>
        <v>1.3954590818363275</v>
      </c>
      <c r="P93" s="52">
        <f t="shared" si="87"/>
        <v>-8.559073080780967E-2</v>
      </c>
    </row>
    <row r="94" spans="1:16" ht="20.100000000000001" customHeight="1" x14ac:dyDescent="0.25">
      <c r="A94" s="38" t="s">
        <v>220</v>
      </c>
      <c r="B94" s="19">
        <v>543.75</v>
      </c>
      <c r="C94" s="140">
        <v>352.53</v>
      </c>
      <c r="D94" s="247">
        <f t="shared" si="63"/>
        <v>4.0130975696016881E-3</v>
      </c>
      <c r="E94" s="215">
        <f t="shared" si="64"/>
        <v>2.5192767225348236E-3</v>
      </c>
      <c r="F94" s="52">
        <f t="shared" si="74"/>
        <v>-0.35166896551724142</v>
      </c>
      <c r="H94" s="19">
        <v>115.172</v>
      </c>
      <c r="I94" s="140">
        <v>93.023999999999972</v>
      </c>
      <c r="J94" s="262">
        <f t="shared" si="65"/>
        <v>3.2909581373791858E-3</v>
      </c>
      <c r="K94" s="215">
        <f t="shared" si="66"/>
        <v>2.4726089660781778E-3</v>
      </c>
      <c r="L94" s="52">
        <f t="shared" si="75"/>
        <v>-0.19230368492341909</v>
      </c>
      <c r="N94" s="40">
        <f t="shared" si="85"/>
        <v>2.1181057471264366</v>
      </c>
      <c r="O94" s="143">
        <f t="shared" si="86"/>
        <v>2.6387541485830992</v>
      </c>
      <c r="P94" s="52">
        <f t="shared" si="87"/>
        <v>0.24580850232006068</v>
      </c>
    </row>
    <row r="95" spans="1:16" ht="20.100000000000001" customHeight="1" thickBot="1" x14ac:dyDescent="0.3">
      <c r="A95" s="8" t="s">
        <v>17</v>
      </c>
      <c r="B95" s="19">
        <f>B96-SUM(B68:B94)</f>
        <v>3437.5899999999965</v>
      </c>
      <c r="C95" s="140">
        <f>C96-SUM(C68:C94)</f>
        <v>3014.9200000000128</v>
      </c>
      <c r="D95" s="247">
        <f t="shared" si="63"/>
        <v>2.5370821286045155E-2</v>
      </c>
      <c r="E95" s="215">
        <f t="shared" si="64"/>
        <v>2.1545450816397818E-2</v>
      </c>
      <c r="F95" s="52">
        <f t="shared" si="74"/>
        <v>-0.1229553262605442</v>
      </c>
      <c r="H95" s="19">
        <f>H96-SUM(H68:H94)</f>
        <v>978.81900000001042</v>
      </c>
      <c r="I95" s="140">
        <f>I96-SUM(I68:I94)</f>
        <v>916.41900000000896</v>
      </c>
      <c r="J95" s="263">
        <f t="shared" si="65"/>
        <v>2.7969058044241584E-2</v>
      </c>
      <c r="K95" s="215">
        <f t="shared" si="66"/>
        <v>2.4358722868124572E-2</v>
      </c>
      <c r="L95" s="52">
        <f t="shared" ref="L95" si="88">(I95-H95)/H95</f>
        <v>-6.3750294998361073E-2</v>
      </c>
      <c r="N95" s="40">
        <f t="shared" si="61"/>
        <v>2.8473989044650798</v>
      </c>
      <c r="O95" s="143">
        <f t="shared" si="62"/>
        <v>3.0396129913895065</v>
      </c>
      <c r="P95" s="52">
        <f t="shared" ref="P95" si="89">(O95-N95)/N95</f>
        <v>6.7505148865166301E-2</v>
      </c>
    </row>
    <row r="96" spans="1:16" ht="26.25" customHeight="1" thickBot="1" x14ac:dyDescent="0.3">
      <c r="A96" s="12" t="s">
        <v>18</v>
      </c>
      <c r="B96" s="17">
        <v>135493.84</v>
      </c>
      <c r="C96" s="145">
        <v>139933.02000000002</v>
      </c>
      <c r="D96" s="243">
        <f>SUM(D68:D95)</f>
        <v>1</v>
      </c>
      <c r="E96" s="244">
        <f>SUM(E68:E95)</f>
        <v>0.99999999999999978</v>
      </c>
      <c r="F96" s="57">
        <f>(C96-B96)/B96</f>
        <v>3.2762965460274962E-2</v>
      </c>
      <c r="G96" s="1"/>
      <c r="H96" s="17">
        <v>34996.495000000003</v>
      </c>
      <c r="I96" s="145">
        <v>37621.799999999996</v>
      </c>
      <c r="J96" s="255">
        <f t="shared" ref="J96" si="90">H96/$H$96</f>
        <v>1</v>
      </c>
      <c r="K96" s="244">
        <f t="shared" si="66"/>
        <v>1</v>
      </c>
      <c r="L96" s="57">
        <f>(I96-H96)/H96</f>
        <v>7.5016226624980378E-2</v>
      </c>
      <c r="M96" s="1"/>
      <c r="N96" s="37">
        <f t="shared" si="61"/>
        <v>2.5828845798451061</v>
      </c>
      <c r="O96" s="150">
        <f t="shared" si="62"/>
        <v>2.6885577113964949</v>
      </c>
      <c r="P96" s="57">
        <f>(O96-N96)/N96</f>
        <v>4.0912835353148436E-2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39:E45 J39:K46 D68:E82 J68:K82 D7:E13 J7:K1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93243F52-BB7E-4617-A17B-F690F41D2DF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291" id="{F1D23D26-2FE4-4092-BA62-41E4E25859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96" id="{4E4CBE9E-3C66-4A34-8511-15EBDF59F49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5" id="{339E4BE4-D6A9-4309-B1C8-AB112FE678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1" id="{F60ED465-D335-4088-B79E-1D8D73D62D6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lha14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93</v>
      </c>
      <c r="B1" s="4"/>
    </row>
    <row r="3" spans="1:19" ht="15.75" thickBot="1" x14ac:dyDescent="0.3"/>
    <row r="4" spans="1:19" x14ac:dyDescent="0.25">
      <c r="A4" s="330" t="s">
        <v>16</v>
      </c>
      <c r="B4" s="313"/>
      <c r="C4" s="313"/>
      <c r="D4" s="313"/>
      <c r="E4" s="349" t="s">
        <v>1</v>
      </c>
      <c r="F4" s="347"/>
      <c r="G4" s="342" t="s">
        <v>104</v>
      </c>
      <c r="H4" s="342"/>
      <c r="I4" s="130" t="s">
        <v>0</v>
      </c>
      <c r="K4" s="343" t="s">
        <v>19</v>
      </c>
      <c r="L4" s="342"/>
      <c r="M4" s="352" t="s">
        <v>104</v>
      </c>
      <c r="N4" s="353"/>
      <c r="O4" s="130" t="s">
        <v>0</v>
      </c>
      <c r="Q4" s="341" t="s">
        <v>22</v>
      </c>
      <c r="R4" s="342"/>
      <c r="S4" s="130" t="s">
        <v>0</v>
      </c>
    </row>
    <row r="5" spans="1:19" x14ac:dyDescent="0.25">
      <c r="A5" s="348"/>
      <c r="B5" s="314"/>
      <c r="C5" s="314"/>
      <c r="D5" s="314"/>
      <c r="E5" s="350" t="s">
        <v>154</v>
      </c>
      <c r="F5" s="340"/>
      <c r="G5" s="344" t="str">
        <f>E5</f>
        <v>jan-abr</v>
      </c>
      <c r="H5" s="344"/>
      <c r="I5" s="131" t="s">
        <v>151</v>
      </c>
      <c r="K5" s="339" t="str">
        <f>E5</f>
        <v>jan-abr</v>
      </c>
      <c r="L5" s="344"/>
      <c r="M5" s="345" t="str">
        <f>E5</f>
        <v>jan-abr</v>
      </c>
      <c r="N5" s="346"/>
      <c r="O5" s="131" t="str">
        <f>I5</f>
        <v>2023/2022</v>
      </c>
      <c r="Q5" s="339" t="str">
        <f>E5</f>
        <v>jan-abr</v>
      </c>
      <c r="R5" s="340"/>
      <c r="S5" s="131" t="str">
        <f>O5</f>
        <v>2023/2022</v>
      </c>
    </row>
    <row r="6" spans="1:19" ht="15.75" thickBot="1" x14ac:dyDescent="0.3">
      <c r="A6" s="331"/>
      <c r="B6" s="354"/>
      <c r="C6" s="354"/>
      <c r="D6" s="354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134973.91</v>
      </c>
      <c r="F7" s="145">
        <v>127930.20000000001</v>
      </c>
      <c r="G7" s="243">
        <f>E7/E15</f>
        <v>0.3741194920282454</v>
      </c>
      <c r="H7" s="244">
        <f>F7/F15</f>
        <v>0.36378217304641358</v>
      </c>
      <c r="I7" s="164">
        <f t="shared" ref="I7:I18" si="0">(F7-E7)/E7</f>
        <v>-5.2185715002254822E-2</v>
      </c>
      <c r="J7" s="1"/>
      <c r="K7" s="17">
        <v>18574.784</v>
      </c>
      <c r="L7" s="145">
        <v>16638.766</v>
      </c>
      <c r="M7" s="243">
        <f>K7/K15</f>
        <v>0.3884989991459199</v>
      </c>
      <c r="N7" s="244">
        <f>L7/L15</f>
        <v>0.35691832483147601</v>
      </c>
      <c r="O7" s="164">
        <f t="shared" ref="O7:O18" si="1">(L7-K7)/K7</f>
        <v>-0.10422829142992995</v>
      </c>
      <c r="P7" s="1"/>
      <c r="Q7" s="187">
        <f t="shared" ref="Q7:Q18" si="2">(K7/E7)*10</f>
        <v>1.3761758846580052</v>
      </c>
      <c r="R7" s="188">
        <f t="shared" ref="R7:R18" si="3">(L7/F7)*10</f>
        <v>1.300612834186142</v>
      </c>
      <c r="S7" s="55">
        <f>(R7-Q7)/Q7</f>
        <v>-5.4907989098095134E-2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61851.580000000016</v>
      </c>
      <c r="F8" s="181">
        <v>47379.510000000009</v>
      </c>
      <c r="G8" s="245">
        <f>E8/E7</f>
        <v>0.45824841260062787</v>
      </c>
      <c r="H8" s="246">
        <f>F8/F7</f>
        <v>0.37035438074825183</v>
      </c>
      <c r="I8" s="206">
        <f t="shared" si="0"/>
        <v>-0.23398060324408856</v>
      </c>
      <c r="K8" s="180">
        <v>12364.887000000001</v>
      </c>
      <c r="L8" s="181">
        <v>10209.709000000001</v>
      </c>
      <c r="M8" s="250">
        <f>K8/K7</f>
        <v>0.66568133443705191</v>
      </c>
      <c r="N8" s="246">
        <f>L8/L7</f>
        <v>0.61360974726130535</v>
      </c>
      <c r="O8" s="207">
        <f t="shared" si="1"/>
        <v>-0.17429823661146274</v>
      </c>
      <c r="Q8" s="189">
        <f t="shared" si="2"/>
        <v>1.9991222536271502</v>
      </c>
      <c r="R8" s="190">
        <f t="shared" si="3"/>
        <v>2.1548785540416096</v>
      </c>
      <c r="S8" s="182">
        <f t="shared" ref="S8:S18" si="4">(R8-Q8)/Q8</f>
        <v>7.7912343845835105E-2</v>
      </c>
    </row>
    <row r="9" spans="1:19" ht="24" customHeight="1" x14ac:dyDescent="0.25">
      <c r="A9" s="8"/>
      <c r="B9" t="s">
        <v>37</v>
      </c>
      <c r="E9" s="19">
        <v>40177.599999999991</v>
      </c>
      <c r="F9" s="140">
        <v>32379.410000000011</v>
      </c>
      <c r="G9" s="247">
        <f>E9/E7</f>
        <v>0.29766937921558317</v>
      </c>
      <c r="H9" s="215">
        <f>F9/F7</f>
        <v>0.25310216039684147</v>
      </c>
      <c r="I9" s="182">
        <f t="shared" si="0"/>
        <v>-0.19409297718131452</v>
      </c>
      <c r="K9" s="19">
        <v>4294.78</v>
      </c>
      <c r="L9" s="140">
        <v>3694.6180000000004</v>
      </c>
      <c r="M9" s="247">
        <f>K9/K7</f>
        <v>0.23121560929053064</v>
      </c>
      <c r="N9" s="215">
        <f>L9/L7</f>
        <v>0.22204879857075943</v>
      </c>
      <c r="O9" s="182">
        <f t="shared" si="1"/>
        <v>-0.13974219866908186</v>
      </c>
      <c r="Q9" s="189">
        <f t="shared" si="2"/>
        <v>1.0689488670303853</v>
      </c>
      <c r="R9" s="190">
        <f t="shared" si="3"/>
        <v>1.1410393209758916</v>
      </c>
      <c r="S9" s="182">
        <f t="shared" si="4"/>
        <v>6.7440507370365249E-2</v>
      </c>
    </row>
    <row r="10" spans="1:19" ht="24" customHeight="1" thickBot="1" x14ac:dyDescent="0.3">
      <c r="A10" s="8"/>
      <c r="B10" t="s">
        <v>36</v>
      </c>
      <c r="E10" s="19">
        <v>32944.730000000003</v>
      </c>
      <c r="F10" s="140">
        <v>48171.28</v>
      </c>
      <c r="G10" s="247">
        <f>E10/E7</f>
        <v>0.24408220818378901</v>
      </c>
      <c r="H10" s="215">
        <f>F10/F7</f>
        <v>0.37654345885490675</v>
      </c>
      <c r="I10" s="186">
        <f t="shared" si="0"/>
        <v>0.46218469539741242</v>
      </c>
      <c r="K10" s="19">
        <v>1915.1169999999995</v>
      </c>
      <c r="L10" s="140">
        <v>2734.4389999999994</v>
      </c>
      <c r="M10" s="247">
        <f>K10/K7</f>
        <v>0.10310305627241746</v>
      </c>
      <c r="N10" s="215">
        <f>L10/L7</f>
        <v>0.16434145416793525</v>
      </c>
      <c r="O10" s="209">
        <f t="shared" si="1"/>
        <v>0.42781824818013736</v>
      </c>
      <c r="Q10" s="189">
        <f t="shared" si="2"/>
        <v>0.58131209452923105</v>
      </c>
      <c r="R10" s="190">
        <f t="shared" si="3"/>
        <v>0.56764922999762502</v>
      </c>
      <c r="S10" s="182">
        <f t="shared" si="4"/>
        <v>-2.3503492633626947E-2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225803.63000000003</v>
      </c>
      <c r="F11" s="145">
        <v>223736.83999999991</v>
      </c>
      <c r="G11" s="243">
        <f>E11/E15</f>
        <v>0.62588050797175454</v>
      </c>
      <c r="H11" s="244">
        <f>F11/F15</f>
        <v>0.63621782695358642</v>
      </c>
      <c r="I11" s="164">
        <f t="shared" si="0"/>
        <v>-9.1530415166493299E-3</v>
      </c>
      <c r="J11" s="1"/>
      <c r="K11" s="17">
        <v>29236.880999999979</v>
      </c>
      <c r="L11" s="145">
        <v>29979.087</v>
      </c>
      <c r="M11" s="243">
        <f>K11/K15</f>
        <v>0.6115010008540801</v>
      </c>
      <c r="N11" s="244">
        <f>L11/L15</f>
        <v>0.64308167516852388</v>
      </c>
      <c r="O11" s="164">
        <f t="shared" si="1"/>
        <v>2.5385950026612644E-2</v>
      </c>
      <c r="Q11" s="191">
        <f t="shared" si="2"/>
        <v>1.2947923379265416</v>
      </c>
      <c r="R11" s="192">
        <f t="shared" si="3"/>
        <v>1.339926272311704</v>
      </c>
      <c r="S11" s="57">
        <f t="shared" si="4"/>
        <v>3.4858048710296789E-2</v>
      </c>
    </row>
    <row r="12" spans="1:19" s="3" customFormat="1" ht="24" customHeight="1" x14ac:dyDescent="0.25">
      <c r="A12" s="46"/>
      <c r="B12" s="3" t="s">
        <v>33</v>
      </c>
      <c r="E12" s="31">
        <v>111363.54000000002</v>
      </c>
      <c r="F12" s="141">
        <v>110906.40999999995</v>
      </c>
      <c r="G12" s="247">
        <f>E12/E11</f>
        <v>0.49318755415933752</v>
      </c>
      <c r="H12" s="215">
        <f>F12/F11</f>
        <v>0.4957002610745731</v>
      </c>
      <c r="I12" s="206">
        <f t="shared" si="0"/>
        <v>-4.1048443682741888E-3</v>
      </c>
      <c r="K12" s="31">
        <v>19245.116999999984</v>
      </c>
      <c r="L12" s="141">
        <v>18671.383000000002</v>
      </c>
      <c r="M12" s="247">
        <f>K12/K11</f>
        <v>0.65824795059363539</v>
      </c>
      <c r="N12" s="215">
        <f>L12/L11</f>
        <v>0.62281359669158709</v>
      </c>
      <c r="O12" s="206">
        <f t="shared" si="1"/>
        <v>-2.9811925799151165E-2</v>
      </c>
      <c r="Q12" s="189">
        <f t="shared" si="2"/>
        <v>1.7281344504673593</v>
      </c>
      <c r="R12" s="190">
        <f t="shared" si="3"/>
        <v>1.6835260468714128</v>
      </c>
      <c r="S12" s="182">
        <f t="shared" si="4"/>
        <v>-2.5813039942512842E-2</v>
      </c>
    </row>
    <row r="13" spans="1:19" ht="24" customHeight="1" x14ac:dyDescent="0.25">
      <c r="A13" s="8"/>
      <c r="B13" s="3" t="s">
        <v>37</v>
      </c>
      <c r="D13" s="3"/>
      <c r="E13" s="19">
        <v>31246.079999999994</v>
      </c>
      <c r="F13" s="140">
        <v>28582.220000000012</v>
      </c>
      <c r="G13" s="247">
        <f>E13/E11</f>
        <v>0.13837722626514015</v>
      </c>
      <c r="H13" s="215">
        <f>F13/F11</f>
        <v>0.12774927901904767</v>
      </c>
      <c r="I13" s="182">
        <f t="shared" si="0"/>
        <v>-8.5254214288639815E-2</v>
      </c>
      <c r="K13" s="19">
        <v>2452.2749999999992</v>
      </c>
      <c r="L13" s="140">
        <v>2471.5709999999976</v>
      </c>
      <c r="M13" s="247">
        <f>K13/K11</f>
        <v>8.3876081036140651E-2</v>
      </c>
      <c r="N13" s="215">
        <f>L13/L11</f>
        <v>8.2443171134597856E-2</v>
      </c>
      <c r="O13" s="182">
        <f t="shared" si="1"/>
        <v>7.8686117992470116E-3</v>
      </c>
      <c r="Q13" s="189">
        <f t="shared" si="2"/>
        <v>0.78482644862971607</v>
      </c>
      <c r="R13" s="190">
        <f t="shared" si="3"/>
        <v>0.86472324403072842</v>
      </c>
      <c r="S13" s="182">
        <f t="shared" si="4"/>
        <v>0.10180186401784727</v>
      </c>
    </row>
    <row r="14" spans="1:19" ht="24" customHeight="1" thickBot="1" x14ac:dyDescent="0.3">
      <c r="A14" s="8"/>
      <c r="B14" t="s">
        <v>36</v>
      </c>
      <c r="E14" s="19">
        <v>83194.010000000009</v>
      </c>
      <c r="F14" s="140">
        <v>84248.209999999977</v>
      </c>
      <c r="G14" s="247">
        <f>E14/E11</f>
        <v>0.36843521957552233</v>
      </c>
      <c r="H14" s="215">
        <f>F14/F11</f>
        <v>0.37655045990637936</v>
      </c>
      <c r="I14" s="186">
        <f t="shared" si="0"/>
        <v>1.2671585370148258E-2</v>
      </c>
      <c r="K14" s="19">
        <v>7539.4889999999959</v>
      </c>
      <c r="L14" s="140">
        <v>8836.1330000000016</v>
      </c>
      <c r="M14" s="247">
        <f>K14/K11</f>
        <v>0.25787596837022392</v>
      </c>
      <c r="N14" s="215">
        <f>L14/L11</f>
        <v>0.2947432321738151</v>
      </c>
      <c r="O14" s="209">
        <f t="shared" si="1"/>
        <v>0.17198035569784723</v>
      </c>
      <c r="Q14" s="189">
        <f t="shared" si="2"/>
        <v>0.90625382764936979</v>
      </c>
      <c r="R14" s="190">
        <f t="shared" si="3"/>
        <v>1.048821452705049</v>
      </c>
      <c r="S14" s="182">
        <f t="shared" si="4"/>
        <v>0.15731533562232713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360777.54000000004</v>
      </c>
      <c r="F15" s="145">
        <v>351667.03999999992</v>
      </c>
      <c r="G15" s="243">
        <f>G7+G11</f>
        <v>1</v>
      </c>
      <c r="H15" s="244">
        <f>H7+H11</f>
        <v>1</v>
      </c>
      <c r="I15" s="164">
        <f t="shared" si="0"/>
        <v>-2.5252403461701399E-2</v>
      </c>
      <c r="J15" s="1"/>
      <c r="K15" s="17">
        <v>47811.664999999979</v>
      </c>
      <c r="L15" s="145">
        <v>46617.853000000003</v>
      </c>
      <c r="M15" s="243">
        <f>M7+M11</f>
        <v>1</v>
      </c>
      <c r="N15" s="244">
        <f>N7+N11</f>
        <v>0.99999999999999989</v>
      </c>
      <c r="O15" s="164">
        <f t="shared" si="1"/>
        <v>-2.4969053054311678E-2</v>
      </c>
      <c r="Q15" s="191">
        <f t="shared" si="2"/>
        <v>1.3252395090891738</v>
      </c>
      <c r="R15" s="192">
        <f t="shared" si="3"/>
        <v>1.3256247443604612</v>
      </c>
      <c r="S15" s="57">
        <f t="shared" si="4"/>
        <v>2.9069105519815793E-4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173215.12000000005</v>
      </c>
      <c r="F16" s="181">
        <f t="shared" ref="F16:F17" si="5">F8+F12</f>
        <v>158285.91999999995</v>
      </c>
      <c r="G16" s="245">
        <f>E16/E15</f>
        <v>0.48011614026749017</v>
      </c>
      <c r="H16" s="246">
        <f>F16/F15</f>
        <v>0.45010166434704824</v>
      </c>
      <c r="I16" s="207">
        <f t="shared" si="0"/>
        <v>-8.6188780748471E-2</v>
      </c>
      <c r="J16" s="3"/>
      <c r="K16" s="180">
        <f t="shared" ref="K16:L18" si="6">K8+K12</f>
        <v>31610.003999999986</v>
      </c>
      <c r="L16" s="181">
        <f t="shared" si="6"/>
        <v>28881.092000000004</v>
      </c>
      <c r="M16" s="250">
        <f>K16/K15</f>
        <v>0.66113581277707023</v>
      </c>
      <c r="N16" s="246">
        <f>L16/L15</f>
        <v>0.61952857417092977</v>
      </c>
      <c r="O16" s="207">
        <f t="shared" si="1"/>
        <v>-8.6330643931585183E-2</v>
      </c>
      <c r="P16" s="3"/>
      <c r="Q16" s="189">
        <f t="shared" si="2"/>
        <v>1.8248986578077004</v>
      </c>
      <c r="R16" s="190">
        <f t="shared" si="3"/>
        <v>1.824615354290515</v>
      </c>
      <c r="S16" s="182">
        <f t="shared" si="4"/>
        <v>-1.5524342459967514E-4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71423.679999999993</v>
      </c>
      <c r="F17" s="140">
        <f t="shared" si="5"/>
        <v>60961.630000000019</v>
      </c>
      <c r="G17" s="248">
        <f>E17/E15</f>
        <v>0.19797152561104547</v>
      </c>
      <c r="H17" s="215">
        <f>F17/F15</f>
        <v>0.17335042260429079</v>
      </c>
      <c r="I17" s="182">
        <f t="shared" si="0"/>
        <v>-0.14647873086348917</v>
      </c>
      <c r="K17" s="19">
        <f t="shared" si="6"/>
        <v>6747.0549999999985</v>
      </c>
      <c r="L17" s="140">
        <f t="shared" si="6"/>
        <v>6166.1889999999985</v>
      </c>
      <c r="M17" s="247">
        <f>K17/K15</f>
        <v>0.14111734029760314</v>
      </c>
      <c r="N17" s="215">
        <f>L17/L15</f>
        <v>0.13227097781615979</v>
      </c>
      <c r="O17" s="182">
        <f t="shared" si="1"/>
        <v>-8.6091783748613301E-2</v>
      </c>
      <c r="Q17" s="189">
        <f t="shared" si="2"/>
        <v>0.94465238979565314</v>
      </c>
      <c r="R17" s="190">
        <f t="shared" si="3"/>
        <v>1.0114868975780333</v>
      </c>
      <c r="S17" s="182">
        <f t="shared" si="4"/>
        <v>7.0750371781558533E-2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116138.74000000002</v>
      </c>
      <c r="F18" s="142">
        <f>F10+F14</f>
        <v>132419.49</v>
      </c>
      <c r="G18" s="249">
        <f>E18/E15</f>
        <v>0.32191233412146447</v>
      </c>
      <c r="H18" s="221">
        <f>F18/F15</f>
        <v>0.37654791304866109</v>
      </c>
      <c r="I18" s="208">
        <f t="shared" si="0"/>
        <v>0.14018362864966477</v>
      </c>
      <c r="K18" s="21">
        <f t="shared" si="6"/>
        <v>9454.6059999999961</v>
      </c>
      <c r="L18" s="142">
        <f t="shared" si="6"/>
        <v>11570.572</v>
      </c>
      <c r="M18" s="249">
        <f>K18/K15</f>
        <v>0.19774684692532671</v>
      </c>
      <c r="N18" s="221">
        <f>L18/L15</f>
        <v>0.24820044801291041</v>
      </c>
      <c r="O18" s="186">
        <f t="shared" si="1"/>
        <v>0.22380266295602427</v>
      </c>
      <c r="Q18" s="193">
        <f t="shared" si="2"/>
        <v>0.81407857533153838</v>
      </c>
      <c r="R18" s="194">
        <f t="shared" si="3"/>
        <v>0.87378164649327683</v>
      </c>
      <c r="S18" s="186">
        <f t="shared" si="4"/>
        <v>7.3338216937381032E-2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0" id="{8AEDCF02-B4D2-4DF9-B249-07339C6F1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9" id="{B47E4463-070C-4172-9391-F3F92D3F3B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" id="{B16FEBD7-78D9-44A1-94C7-A55C8714AE4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lha15">
    <pageSetUpPr fitToPage="1"/>
  </sheetPr>
  <dimension ref="A1:P96"/>
  <sheetViews>
    <sheetView showGridLines="0" workbookViewId="0">
      <selection activeCell="D93" sqref="D93"/>
    </sheetView>
  </sheetViews>
  <sheetFormatPr defaultRowHeight="15" x14ac:dyDescent="0.25"/>
  <cols>
    <col min="1" max="1" width="34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41</v>
      </c>
    </row>
    <row r="3" spans="1:16" ht="8.25" customHeight="1" thickBot="1" x14ac:dyDescent="0.3"/>
    <row r="4" spans="1:16" x14ac:dyDescent="0.25">
      <c r="A4" s="355" t="s">
        <v>3</v>
      </c>
      <c r="B4" s="349" t="s">
        <v>1</v>
      </c>
      <c r="C4" s="342"/>
      <c r="D4" s="349" t="s">
        <v>104</v>
      </c>
      <c r="E4" s="342"/>
      <c r="F4" s="130" t="s">
        <v>0</v>
      </c>
      <c r="H4" s="358" t="s">
        <v>19</v>
      </c>
      <c r="I4" s="359"/>
      <c r="J4" s="349" t="s">
        <v>104</v>
      </c>
      <c r="K4" s="347"/>
      <c r="L4" s="130" t="s">
        <v>0</v>
      </c>
      <c r="N4" s="341" t="s">
        <v>22</v>
      </c>
      <c r="O4" s="342"/>
      <c r="P4" s="130" t="s">
        <v>0</v>
      </c>
    </row>
    <row r="5" spans="1:16" x14ac:dyDescent="0.25">
      <c r="A5" s="356"/>
      <c r="B5" s="350" t="s">
        <v>154</v>
      </c>
      <c r="C5" s="344"/>
      <c r="D5" s="350" t="str">
        <f>B5</f>
        <v>jan-abr</v>
      </c>
      <c r="E5" s="344"/>
      <c r="F5" s="131" t="s">
        <v>151</v>
      </c>
      <c r="H5" s="339" t="str">
        <f>B5</f>
        <v>jan-abr</v>
      </c>
      <c r="I5" s="344"/>
      <c r="J5" s="350" t="str">
        <f>B5</f>
        <v>jan-abr</v>
      </c>
      <c r="K5" s="340"/>
      <c r="L5" s="131" t="str">
        <f>F5</f>
        <v>2023/2022</v>
      </c>
      <c r="N5" s="339" t="str">
        <f>B5</f>
        <v>jan-abr</v>
      </c>
      <c r="O5" s="340"/>
      <c r="P5" s="131" t="str">
        <f>F5</f>
        <v>2023/2022</v>
      </c>
    </row>
    <row r="6" spans="1:16" ht="19.5" customHeight="1" thickBot="1" x14ac:dyDescent="0.3">
      <c r="A6" s="357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167</v>
      </c>
      <c r="B7" s="39">
        <v>91467.64</v>
      </c>
      <c r="C7" s="147">
        <v>95759.43</v>
      </c>
      <c r="D7" s="247">
        <f>B7/$B$33</f>
        <v>0.25352919696719484</v>
      </c>
      <c r="E7" s="246">
        <f>C7/$C$33</f>
        <v>0.2723014076041928</v>
      </c>
      <c r="F7" s="52">
        <f>(C7-B7)/B7</f>
        <v>4.6921403022970674E-2</v>
      </c>
      <c r="H7" s="39">
        <v>8837.228000000001</v>
      </c>
      <c r="I7" s="147">
        <v>10992.733999999999</v>
      </c>
      <c r="J7" s="247">
        <f>H7/$H$33</f>
        <v>0.18483414037139262</v>
      </c>
      <c r="K7" s="246">
        <f>I7/$I$33</f>
        <v>0.23580523967931341</v>
      </c>
      <c r="L7" s="52">
        <f>(I7-H7)/H7</f>
        <v>0.24391200498617863</v>
      </c>
      <c r="N7" s="27">
        <f t="shared" ref="N7:N33" si="0">(H7/B7)*10</f>
        <v>0.96615896069910634</v>
      </c>
      <c r="O7" s="151">
        <f t="shared" ref="O7:O33" si="1">(I7/C7)*10</f>
        <v>1.1479531571981996</v>
      </c>
      <c r="P7" s="61">
        <f>(O7-N7)/N7</f>
        <v>0.18816178692536073</v>
      </c>
    </row>
    <row r="8" spans="1:16" ht="20.100000000000001" customHeight="1" x14ac:dyDescent="0.25">
      <c r="A8" s="8" t="s">
        <v>160</v>
      </c>
      <c r="B8" s="19">
        <v>40147.71</v>
      </c>
      <c r="C8" s="140">
        <v>29254.500000000007</v>
      </c>
      <c r="D8" s="247">
        <f t="shared" ref="D8:D32" si="2">B8/$B$33</f>
        <v>0.11128106810640152</v>
      </c>
      <c r="E8" s="215">
        <f t="shared" ref="E8:E32" si="3">C8/$C$33</f>
        <v>8.3188063345373514E-2</v>
      </c>
      <c r="F8" s="52">
        <f t="shared" ref="F8:F33" si="4">(C8-B8)/B8</f>
        <v>-0.27132830241127059</v>
      </c>
      <c r="H8" s="19">
        <v>5132.043999999999</v>
      </c>
      <c r="I8" s="140">
        <v>4117.5330000000004</v>
      </c>
      <c r="J8" s="247">
        <f t="shared" ref="J8:J32" si="5">H8/$H$33</f>
        <v>0.10733874254326843</v>
      </c>
      <c r="K8" s="215">
        <f t="shared" ref="K8:K32" si="6">I8/$I$33</f>
        <v>8.83252388307115E-2</v>
      </c>
      <c r="L8" s="52">
        <f t="shared" ref="L8:L33" si="7">(I8-H8)/H8</f>
        <v>-0.1976816644596186</v>
      </c>
      <c r="N8" s="27">
        <f t="shared" si="0"/>
        <v>1.27829059241486</v>
      </c>
      <c r="O8" s="152">
        <f t="shared" si="1"/>
        <v>1.407487053273855</v>
      </c>
      <c r="P8" s="52">
        <f t="shared" ref="P8:P71" si="8">(O8-N8)/N8</f>
        <v>0.10106971108574449</v>
      </c>
    </row>
    <row r="9" spans="1:16" ht="20.100000000000001" customHeight="1" x14ac:dyDescent="0.25">
      <c r="A9" s="8" t="s">
        <v>162</v>
      </c>
      <c r="B9" s="19">
        <v>14796.25</v>
      </c>
      <c r="C9" s="140">
        <v>16012.669999999998</v>
      </c>
      <c r="D9" s="247">
        <f t="shared" si="2"/>
        <v>4.1012115111156863E-2</v>
      </c>
      <c r="E9" s="215">
        <f t="shared" si="3"/>
        <v>4.5533610428773748E-2</v>
      </c>
      <c r="F9" s="52">
        <f t="shared" si="4"/>
        <v>8.22113711244402E-2</v>
      </c>
      <c r="H9" s="19">
        <v>2372.3159999999998</v>
      </c>
      <c r="I9" s="140">
        <v>2925.4229999999998</v>
      </c>
      <c r="J9" s="247">
        <f t="shared" si="5"/>
        <v>4.9617933196846403E-2</v>
      </c>
      <c r="K9" s="215">
        <f t="shared" si="6"/>
        <v>6.2753276089312818E-2</v>
      </c>
      <c r="L9" s="52">
        <f t="shared" si="7"/>
        <v>0.23315064266311908</v>
      </c>
      <c r="N9" s="27">
        <f t="shared" si="0"/>
        <v>1.6033224634620258</v>
      </c>
      <c r="O9" s="152">
        <f t="shared" si="1"/>
        <v>1.8269426647773295</v>
      </c>
      <c r="P9" s="52">
        <f t="shared" si="8"/>
        <v>0.1394730045959966</v>
      </c>
    </row>
    <row r="10" spans="1:16" ht="20.100000000000001" customHeight="1" x14ac:dyDescent="0.25">
      <c r="A10" s="8" t="s">
        <v>161</v>
      </c>
      <c r="B10" s="19">
        <v>10648.779999999999</v>
      </c>
      <c r="C10" s="140">
        <v>8544.75</v>
      </c>
      <c r="D10" s="247">
        <f t="shared" si="2"/>
        <v>2.9516194383940861E-2</v>
      </c>
      <c r="E10" s="215">
        <f t="shared" si="3"/>
        <v>2.429784150371328E-2</v>
      </c>
      <c r="F10" s="52">
        <f t="shared" si="4"/>
        <v>-0.19758413639872352</v>
      </c>
      <c r="H10" s="19">
        <v>2942.9570000000003</v>
      </c>
      <c r="I10" s="140">
        <v>2542.7750000000001</v>
      </c>
      <c r="J10" s="247">
        <f t="shared" si="5"/>
        <v>6.1553116796915559E-2</v>
      </c>
      <c r="K10" s="215">
        <f t="shared" si="6"/>
        <v>5.4545090268314167E-2</v>
      </c>
      <c r="L10" s="52">
        <f t="shared" si="7"/>
        <v>-0.13597956069354741</v>
      </c>
      <c r="N10" s="27">
        <f t="shared" si="0"/>
        <v>2.763656493983349</v>
      </c>
      <c r="O10" s="152">
        <f t="shared" si="1"/>
        <v>2.9758331139003484</v>
      </c>
      <c r="P10" s="52">
        <f t="shared" si="8"/>
        <v>7.6773875616930345E-2</v>
      </c>
    </row>
    <row r="11" spans="1:16" ht="20.100000000000001" customHeight="1" x14ac:dyDescent="0.25">
      <c r="A11" s="8" t="s">
        <v>168</v>
      </c>
      <c r="B11" s="19">
        <v>12472.449999999997</v>
      </c>
      <c r="C11" s="140">
        <v>11920.17</v>
      </c>
      <c r="D11" s="247">
        <f t="shared" si="2"/>
        <v>3.4571026788419251E-2</v>
      </c>
      <c r="E11" s="215">
        <f t="shared" si="3"/>
        <v>3.3896182024906275E-2</v>
      </c>
      <c r="F11" s="52">
        <f t="shared" si="4"/>
        <v>-4.427999310480276E-2</v>
      </c>
      <c r="H11" s="19">
        <v>2633.1619999999998</v>
      </c>
      <c r="I11" s="140">
        <v>2367.5920000000001</v>
      </c>
      <c r="J11" s="247">
        <f t="shared" si="5"/>
        <v>5.5073631089818754E-2</v>
      </c>
      <c r="K11" s="215">
        <f t="shared" si="6"/>
        <v>5.0787238099532388E-2</v>
      </c>
      <c r="L11" s="52">
        <f t="shared" si="7"/>
        <v>-0.10085592910728612</v>
      </c>
      <c r="N11" s="27">
        <f t="shared" si="0"/>
        <v>2.111182646553003</v>
      </c>
      <c r="O11" s="152">
        <f t="shared" si="1"/>
        <v>1.9862065725572706</v>
      </c>
      <c r="P11" s="52">
        <f t="shared" si="8"/>
        <v>-5.9197187036273212E-2</v>
      </c>
    </row>
    <row r="12" spans="1:16" ht="20.100000000000001" customHeight="1" x14ac:dyDescent="0.25">
      <c r="A12" s="8" t="s">
        <v>180</v>
      </c>
      <c r="B12" s="19">
        <v>23854.909999999996</v>
      </c>
      <c r="C12" s="140">
        <v>31124.170000000006</v>
      </c>
      <c r="D12" s="247">
        <f t="shared" si="2"/>
        <v>6.6120828918562941E-2</v>
      </c>
      <c r="E12" s="215">
        <f t="shared" si="3"/>
        <v>8.850465485761759E-2</v>
      </c>
      <c r="F12" s="52">
        <f t="shared" si="4"/>
        <v>0.30472804131308862</v>
      </c>
      <c r="H12" s="19">
        <v>1512.1179999999997</v>
      </c>
      <c r="I12" s="140">
        <v>2151.5120000000002</v>
      </c>
      <c r="J12" s="247">
        <f t="shared" si="5"/>
        <v>3.1626549713338774E-2</v>
      </c>
      <c r="K12" s="215">
        <f t="shared" si="6"/>
        <v>4.6152104001872425E-2</v>
      </c>
      <c r="L12" s="52">
        <f t="shared" si="7"/>
        <v>0.4228466296942438</v>
      </c>
      <c r="N12" s="27">
        <f t="shared" si="0"/>
        <v>0.63388124289716452</v>
      </c>
      <c r="O12" s="152">
        <f t="shared" si="1"/>
        <v>0.69126726913520897</v>
      </c>
      <c r="P12" s="52">
        <f t="shared" si="8"/>
        <v>9.0531194732566447E-2</v>
      </c>
    </row>
    <row r="13" spans="1:16" ht="20.100000000000001" customHeight="1" x14ac:dyDescent="0.25">
      <c r="A13" s="8" t="s">
        <v>164</v>
      </c>
      <c r="B13" s="19">
        <v>19061.86</v>
      </c>
      <c r="C13" s="140">
        <v>19432.8</v>
      </c>
      <c r="D13" s="247">
        <f t="shared" si="2"/>
        <v>5.2835495247292835E-2</v>
      </c>
      <c r="E13" s="215">
        <f t="shared" si="3"/>
        <v>5.5259088255754631E-2</v>
      </c>
      <c r="F13" s="52">
        <f t="shared" si="4"/>
        <v>1.9459800879872095E-2</v>
      </c>
      <c r="H13" s="19">
        <v>1721.9649999999999</v>
      </c>
      <c r="I13" s="140">
        <v>2100.2669999999998</v>
      </c>
      <c r="J13" s="247">
        <f t="shared" si="5"/>
        <v>3.6015583226394636E-2</v>
      </c>
      <c r="K13" s="215">
        <f t="shared" si="6"/>
        <v>4.5052847028369154E-2</v>
      </c>
      <c r="L13" s="52">
        <f t="shared" si="7"/>
        <v>0.21969203787533423</v>
      </c>
      <c r="N13" s="27">
        <f t="shared" si="0"/>
        <v>0.90335623071410653</v>
      </c>
      <c r="O13" s="152">
        <f t="shared" si="1"/>
        <v>1.0807845498332715</v>
      </c>
      <c r="P13" s="52">
        <f t="shared" si="8"/>
        <v>0.19641013487991027</v>
      </c>
    </row>
    <row r="14" spans="1:16" ht="20.100000000000001" customHeight="1" x14ac:dyDescent="0.25">
      <c r="A14" s="8" t="s">
        <v>163</v>
      </c>
      <c r="B14" s="19">
        <v>15192.730000000001</v>
      </c>
      <c r="C14" s="140">
        <v>10574.949999999999</v>
      </c>
      <c r="D14" s="247">
        <f t="shared" si="2"/>
        <v>4.2111074874561213E-2</v>
      </c>
      <c r="E14" s="215">
        <f t="shared" si="3"/>
        <v>3.0070915943672161E-2</v>
      </c>
      <c r="F14" s="52">
        <f t="shared" si="4"/>
        <v>-0.30394669029200166</v>
      </c>
      <c r="H14" s="19">
        <v>2677.556</v>
      </c>
      <c r="I14" s="140">
        <v>2050.0069999999996</v>
      </c>
      <c r="J14" s="247">
        <f t="shared" si="5"/>
        <v>5.6002149266293058E-2</v>
      </c>
      <c r="K14" s="215">
        <f t="shared" si="6"/>
        <v>4.3974719299063381E-2</v>
      </c>
      <c r="L14" s="52">
        <f t="shared" si="7"/>
        <v>-0.23437380954870801</v>
      </c>
      <c r="N14" s="27">
        <f t="shared" si="0"/>
        <v>1.7623929339888222</v>
      </c>
      <c r="O14" s="152">
        <f t="shared" si="1"/>
        <v>1.9385500640664965</v>
      </c>
      <c r="P14" s="52">
        <f t="shared" si="8"/>
        <v>9.995337968076054E-2</v>
      </c>
    </row>
    <row r="15" spans="1:16" ht="20.100000000000001" customHeight="1" x14ac:dyDescent="0.25">
      <c r="A15" s="8" t="s">
        <v>172</v>
      </c>
      <c r="B15" s="19">
        <v>18517.889999999996</v>
      </c>
      <c r="C15" s="140">
        <v>18475.199999999997</v>
      </c>
      <c r="D15" s="247">
        <f t="shared" si="2"/>
        <v>5.1327724004105124E-2</v>
      </c>
      <c r="E15" s="215">
        <f t="shared" si="3"/>
        <v>5.2536057971199097E-2</v>
      </c>
      <c r="F15" s="52">
        <f t="shared" si="4"/>
        <v>-2.3053382431799034E-3</v>
      </c>
      <c r="H15" s="19">
        <v>1739.8180000000007</v>
      </c>
      <c r="I15" s="140">
        <v>1620.3330000000003</v>
      </c>
      <c r="J15" s="247">
        <f t="shared" si="5"/>
        <v>3.6388985825948551E-2</v>
      </c>
      <c r="K15" s="215">
        <f t="shared" si="6"/>
        <v>3.4757778312956636E-2</v>
      </c>
      <c r="L15" s="52">
        <f t="shared" si="7"/>
        <v>-6.8676723657302263E-2</v>
      </c>
      <c r="N15" s="27">
        <f t="shared" si="0"/>
        <v>0.93953360777064832</v>
      </c>
      <c r="O15" s="152">
        <f t="shared" si="1"/>
        <v>0.87703137178487944</v>
      </c>
      <c r="P15" s="52">
        <f t="shared" si="8"/>
        <v>-6.6524747458556521E-2</v>
      </c>
    </row>
    <row r="16" spans="1:16" ht="20.100000000000001" customHeight="1" x14ac:dyDescent="0.25">
      <c r="A16" s="8" t="s">
        <v>165</v>
      </c>
      <c r="B16" s="19">
        <v>6472.9800000000005</v>
      </c>
      <c r="C16" s="140">
        <v>20191.14</v>
      </c>
      <c r="D16" s="247">
        <f t="shared" si="2"/>
        <v>1.7941748812855703E-2</v>
      </c>
      <c r="E16" s="215">
        <f t="shared" si="3"/>
        <v>5.7415503028091557E-2</v>
      </c>
      <c r="F16" s="52">
        <f t="shared" si="4"/>
        <v>2.1192959038958872</v>
      </c>
      <c r="H16" s="19">
        <v>779.1310000000002</v>
      </c>
      <c r="I16" s="140">
        <v>1349.123</v>
      </c>
      <c r="J16" s="247">
        <f t="shared" si="5"/>
        <v>1.6295834918110468E-2</v>
      </c>
      <c r="K16" s="215">
        <f t="shared" si="6"/>
        <v>2.894005007051698E-2</v>
      </c>
      <c r="L16" s="52">
        <f t="shared" si="7"/>
        <v>0.73157402285366613</v>
      </c>
      <c r="N16" s="27">
        <f t="shared" si="0"/>
        <v>1.2036666264996958</v>
      </c>
      <c r="O16" s="152">
        <f t="shared" si="1"/>
        <v>0.66817574441066729</v>
      </c>
      <c r="P16" s="52">
        <f t="shared" si="8"/>
        <v>-0.4448830517518414</v>
      </c>
    </row>
    <row r="17" spans="1:16" ht="20.100000000000001" customHeight="1" x14ac:dyDescent="0.25">
      <c r="A17" s="8" t="s">
        <v>170</v>
      </c>
      <c r="B17" s="19">
        <v>8746.9299999999985</v>
      </c>
      <c r="C17" s="140">
        <v>8976.8100000000013</v>
      </c>
      <c r="D17" s="247">
        <f t="shared" si="2"/>
        <v>2.4244663345728227E-2</v>
      </c>
      <c r="E17" s="215">
        <f t="shared" si="3"/>
        <v>2.5526446834482977E-2</v>
      </c>
      <c r="F17" s="52">
        <f t="shared" si="4"/>
        <v>2.6281220954095082E-2</v>
      </c>
      <c r="H17" s="19">
        <v>1209.8310000000001</v>
      </c>
      <c r="I17" s="140">
        <v>1241.4290000000001</v>
      </c>
      <c r="J17" s="247">
        <f t="shared" si="5"/>
        <v>2.5304096814030633E-2</v>
      </c>
      <c r="K17" s="215">
        <f t="shared" si="6"/>
        <v>2.6629905070917791E-2</v>
      </c>
      <c r="L17" s="52">
        <f t="shared" si="7"/>
        <v>2.6117697430467521E-2</v>
      </c>
      <c r="N17" s="27">
        <f t="shared" si="0"/>
        <v>1.3831492878072655</v>
      </c>
      <c r="O17" s="152">
        <f t="shared" si="1"/>
        <v>1.3829289023606381</v>
      </c>
      <c r="P17" s="52">
        <f t="shared" si="8"/>
        <v>-1.5933597954330211E-4</v>
      </c>
    </row>
    <row r="18" spans="1:16" ht="20.100000000000001" customHeight="1" x14ac:dyDescent="0.25">
      <c r="A18" s="8" t="s">
        <v>171</v>
      </c>
      <c r="B18" s="19">
        <v>8613.7999999999993</v>
      </c>
      <c r="C18" s="140">
        <v>6965.7099999999982</v>
      </c>
      <c r="D18" s="247">
        <f t="shared" si="2"/>
        <v>2.3875654787157759E-2</v>
      </c>
      <c r="E18" s="215">
        <f t="shared" si="3"/>
        <v>1.9807685133073592E-2</v>
      </c>
      <c r="F18" s="52">
        <f t="shared" si="4"/>
        <v>-0.19133135201653176</v>
      </c>
      <c r="H18" s="19">
        <v>1538.5840000000003</v>
      </c>
      <c r="I18" s="140">
        <v>1194.9940000000001</v>
      </c>
      <c r="J18" s="247">
        <f t="shared" si="5"/>
        <v>3.2180096635413137E-2</v>
      </c>
      <c r="K18" s="215">
        <f t="shared" si="6"/>
        <v>2.5633827452328194E-2</v>
      </c>
      <c r="L18" s="52">
        <f t="shared" si="7"/>
        <v>-0.22331572406836422</v>
      </c>
      <c r="N18" s="27">
        <f t="shared" si="0"/>
        <v>1.7861849590192485</v>
      </c>
      <c r="O18" s="152">
        <f t="shared" si="1"/>
        <v>1.7155379710036744</v>
      </c>
      <c r="P18" s="52">
        <f t="shared" si="8"/>
        <v>-3.9551888318645673E-2</v>
      </c>
    </row>
    <row r="19" spans="1:16" ht="20.100000000000001" customHeight="1" x14ac:dyDescent="0.25">
      <c r="A19" s="8" t="s">
        <v>181</v>
      </c>
      <c r="B19" s="19">
        <v>5460.71</v>
      </c>
      <c r="C19" s="140">
        <v>3662.85</v>
      </c>
      <c r="D19" s="247">
        <f t="shared" si="2"/>
        <v>1.5135947764375799E-2</v>
      </c>
      <c r="E19" s="215">
        <f t="shared" si="3"/>
        <v>1.0415676146391196E-2</v>
      </c>
      <c r="F19" s="52">
        <f t="shared" si="4"/>
        <v>-0.32923557559364991</v>
      </c>
      <c r="H19" s="19">
        <v>1474.2180000000001</v>
      </c>
      <c r="I19" s="140">
        <v>1118.796</v>
      </c>
      <c r="J19" s="247">
        <f t="shared" si="5"/>
        <v>3.0833856131134523E-2</v>
      </c>
      <c r="K19" s="215">
        <f t="shared" si="6"/>
        <v>2.3999303442824794E-2</v>
      </c>
      <c r="L19" s="52">
        <f t="shared" si="7"/>
        <v>-0.24109188735994269</v>
      </c>
      <c r="N19" s="27">
        <f t="shared" si="0"/>
        <v>2.6996819094952857</v>
      </c>
      <c r="O19" s="152">
        <f t="shared" si="1"/>
        <v>3.0544412138089196</v>
      </c>
      <c r="P19" s="52">
        <f t="shared" si="8"/>
        <v>0.13140781625638159</v>
      </c>
    </row>
    <row r="20" spans="1:16" ht="20.100000000000001" customHeight="1" x14ac:dyDescent="0.25">
      <c r="A20" s="8" t="s">
        <v>169</v>
      </c>
      <c r="B20" s="19">
        <v>9259.83</v>
      </c>
      <c r="C20" s="140">
        <v>4906.0699999999988</v>
      </c>
      <c r="D20" s="247">
        <f t="shared" si="2"/>
        <v>2.5666315037238738E-2</v>
      </c>
      <c r="E20" s="215">
        <f t="shared" si="3"/>
        <v>1.3950895142177662E-2</v>
      </c>
      <c r="F20" s="52">
        <f t="shared" si="4"/>
        <v>-0.47017709828366194</v>
      </c>
      <c r="H20" s="19">
        <v>1852.3569999999997</v>
      </c>
      <c r="I20" s="140">
        <v>1027.3429999999998</v>
      </c>
      <c r="J20" s="247">
        <f t="shared" si="5"/>
        <v>3.8742783795544446E-2</v>
      </c>
      <c r="K20" s="215">
        <f t="shared" si="6"/>
        <v>2.2037544285876915E-2</v>
      </c>
      <c r="L20" s="52">
        <f t="shared" si="7"/>
        <v>-0.4453860675884832</v>
      </c>
      <c r="N20" s="27">
        <f t="shared" si="0"/>
        <v>2.0004222539722649</v>
      </c>
      <c r="O20" s="152">
        <f t="shared" si="1"/>
        <v>2.0940243412751962</v>
      </c>
      <c r="P20" s="52">
        <f t="shared" si="8"/>
        <v>4.6791164773869312E-2</v>
      </c>
    </row>
    <row r="21" spans="1:16" ht="20.100000000000001" customHeight="1" x14ac:dyDescent="0.25">
      <c r="A21" s="8" t="s">
        <v>174</v>
      </c>
      <c r="B21" s="19">
        <v>7882.5800000000008</v>
      </c>
      <c r="C21" s="140">
        <v>7056.8900000000012</v>
      </c>
      <c r="D21" s="247">
        <f t="shared" si="2"/>
        <v>2.1848865647235139E-2</v>
      </c>
      <c r="E21" s="215">
        <f t="shared" si="3"/>
        <v>2.0066964478672778E-2</v>
      </c>
      <c r="F21" s="52">
        <f t="shared" si="4"/>
        <v>-0.10474869903001295</v>
      </c>
      <c r="H21" s="19">
        <v>984.13200000000006</v>
      </c>
      <c r="I21" s="140">
        <v>918.49900000000002</v>
      </c>
      <c r="J21" s="247">
        <f t="shared" si="5"/>
        <v>2.0583512412713507E-2</v>
      </c>
      <c r="K21" s="215">
        <f t="shared" si="6"/>
        <v>1.9702730625539535E-2</v>
      </c>
      <c r="L21" s="52">
        <f t="shared" si="7"/>
        <v>-6.6691256863916665E-2</v>
      </c>
      <c r="N21" s="27">
        <f t="shared" si="0"/>
        <v>1.2484897076845398</v>
      </c>
      <c r="O21" s="152">
        <f t="shared" si="1"/>
        <v>1.3015634365846709</v>
      </c>
      <c r="P21" s="52">
        <f t="shared" si="8"/>
        <v>4.2510345558684721E-2</v>
      </c>
    </row>
    <row r="22" spans="1:16" ht="20.100000000000001" customHeight="1" x14ac:dyDescent="0.25">
      <c r="A22" s="8" t="s">
        <v>166</v>
      </c>
      <c r="B22" s="19">
        <v>5278.2400000000016</v>
      </c>
      <c r="C22" s="140">
        <v>3772.8399999999997</v>
      </c>
      <c r="D22" s="247">
        <f t="shared" si="2"/>
        <v>1.4630179029437369E-2</v>
      </c>
      <c r="E22" s="215">
        <f t="shared" si="3"/>
        <v>1.0728443586865572E-2</v>
      </c>
      <c r="F22" s="52">
        <f t="shared" si="4"/>
        <v>-0.28520870593228076</v>
      </c>
      <c r="H22" s="19">
        <v>1044.894</v>
      </c>
      <c r="I22" s="140">
        <v>880.85599999999999</v>
      </c>
      <c r="J22" s="247">
        <f t="shared" si="5"/>
        <v>2.1854373822789895E-2</v>
      </c>
      <c r="K22" s="215">
        <f t="shared" si="6"/>
        <v>1.8895250281045762E-2</v>
      </c>
      <c r="L22" s="52">
        <f t="shared" si="7"/>
        <v>-0.15699008703275166</v>
      </c>
      <c r="N22" s="27">
        <f t="shared" si="0"/>
        <v>1.9796257843523593</v>
      </c>
      <c r="O22" s="152">
        <f t="shared" si="1"/>
        <v>2.3347292755589955</v>
      </c>
      <c r="P22" s="52">
        <f t="shared" si="8"/>
        <v>0.17937909983467376</v>
      </c>
    </row>
    <row r="23" spans="1:16" ht="20.100000000000001" customHeight="1" x14ac:dyDescent="0.25">
      <c r="A23" s="8" t="s">
        <v>173</v>
      </c>
      <c r="B23" s="19">
        <v>3205.2799999999997</v>
      </c>
      <c r="C23" s="140">
        <v>4157.3499999999995</v>
      </c>
      <c r="D23" s="247">
        <f t="shared" si="2"/>
        <v>8.8843668039867447E-3</v>
      </c>
      <c r="E23" s="215">
        <f t="shared" si="3"/>
        <v>1.1821835791036881E-2</v>
      </c>
      <c r="F23" s="52">
        <f t="shared" si="4"/>
        <v>0.29703177257525076</v>
      </c>
      <c r="H23" s="19">
        <v>581.05599999999993</v>
      </c>
      <c r="I23" s="140">
        <v>726.11299999999994</v>
      </c>
      <c r="J23" s="247">
        <f t="shared" si="5"/>
        <v>1.2153017469690709E-2</v>
      </c>
      <c r="K23" s="215">
        <f t="shared" si="6"/>
        <v>1.5575856743123713E-2</v>
      </c>
      <c r="L23" s="52">
        <f t="shared" si="7"/>
        <v>0.24964375206520548</v>
      </c>
      <c r="N23" s="27">
        <f t="shared" si="0"/>
        <v>1.8128088653721357</v>
      </c>
      <c r="O23" s="152">
        <f t="shared" si="1"/>
        <v>1.7465765451549666</v>
      </c>
      <c r="P23" s="52">
        <f t="shared" si="8"/>
        <v>-3.6535743774384517E-2</v>
      </c>
    </row>
    <row r="24" spans="1:16" ht="20.100000000000001" customHeight="1" x14ac:dyDescent="0.25">
      <c r="A24" s="8" t="s">
        <v>201</v>
      </c>
      <c r="B24" s="19">
        <v>9031.1</v>
      </c>
      <c r="C24" s="140">
        <v>5781.2499999999991</v>
      </c>
      <c r="D24" s="247">
        <f t="shared" si="2"/>
        <v>2.503232324273845E-2</v>
      </c>
      <c r="E24" s="215">
        <f t="shared" si="3"/>
        <v>1.6439556007295984E-2</v>
      </c>
      <c r="F24" s="52">
        <f t="shared" si="4"/>
        <v>-0.35985095946230261</v>
      </c>
      <c r="H24" s="19">
        <v>833.10500000000013</v>
      </c>
      <c r="I24" s="140">
        <v>559.75499999999988</v>
      </c>
      <c r="J24" s="247">
        <f t="shared" si="5"/>
        <v>1.7424722606920299E-2</v>
      </c>
      <c r="K24" s="215">
        <f t="shared" si="6"/>
        <v>1.2007309731745902E-2</v>
      </c>
      <c r="L24" s="52">
        <f t="shared" si="7"/>
        <v>-0.32810990211317925</v>
      </c>
      <c r="N24" s="27">
        <f t="shared" si="0"/>
        <v>0.92248452569454453</v>
      </c>
      <c r="O24" s="152">
        <f t="shared" si="1"/>
        <v>0.96822486486486481</v>
      </c>
      <c r="P24" s="52">
        <f t="shared" si="8"/>
        <v>4.9583855226061471E-2</v>
      </c>
    </row>
    <row r="25" spans="1:16" ht="20.100000000000001" customHeight="1" x14ac:dyDescent="0.25">
      <c r="A25" s="8" t="s">
        <v>198</v>
      </c>
      <c r="B25" s="19">
        <v>13856.360000000002</v>
      </c>
      <c r="C25" s="140">
        <v>14541.009999999997</v>
      </c>
      <c r="D25" s="247">
        <f t="shared" si="2"/>
        <v>3.8406936307620487E-2</v>
      </c>
      <c r="E25" s="215">
        <f t="shared" si="3"/>
        <v>4.1348799705539625E-2</v>
      </c>
      <c r="F25" s="52">
        <f t="shared" si="4"/>
        <v>4.9410523398641062E-2</v>
      </c>
      <c r="H25" s="19">
        <v>445.43099999999993</v>
      </c>
      <c r="I25" s="140">
        <v>519.80800000000011</v>
      </c>
      <c r="J25" s="247">
        <f t="shared" si="5"/>
        <v>9.3163666230824602E-3</v>
      </c>
      <c r="K25" s="215">
        <f t="shared" si="6"/>
        <v>1.1150406261738398E-2</v>
      </c>
      <c r="L25" s="52">
        <f t="shared" si="7"/>
        <v>0.16697760146913931</v>
      </c>
      <c r="N25" s="27">
        <f t="shared" si="0"/>
        <v>0.32146321256087451</v>
      </c>
      <c r="O25" s="152">
        <f t="shared" si="1"/>
        <v>0.35747723163659212</v>
      </c>
      <c r="P25" s="52">
        <f t="shared" si="8"/>
        <v>0.11203154099288341</v>
      </c>
    </row>
    <row r="26" spans="1:16" ht="20.100000000000001" customHeight="1" x14ac:dyDescent="0.25">
      <c r="A26" s="8" t="s">
        <v>176</v>
      </c>
      <c r="B26" s="19">
        <v>2043.3099999999997</v>
      </c>
      <c r="C26" s="140">
        <v>2089.69</v>
      </c>
      <c r="D26" s="247">
        <f t="shared" si="2"/>
        <v>5.6636286172359841E-3</v>
      </c>
      <c r="E26" s="215">
        <f t="shared" si="3"/>
        <v>5.9422401371479099E-3</v>
      </c>
      <c r="F26" s="52">
        <f t="shared" si="4"/>
        <v>2.269846474592712E-2</v>
      </c>
      <c r="H26" s="19">
        <v>452.88499999999993</v>
      </c>
      <c r="I26" s="140">
        <v>515.89999999999986</v>
      </c>
      <c r="J26" s="247">
        <f t="shared" si="5"/>
        <v>9.4722699993819472E-3</v>
      </c>
      <c r="K26" s="215">
        <f t="shared" si="6"/>
        <v>1.1066575717247208E-2</v>
      </c>
      <c r="L26" s="52">
        <f t="shared" si="7"/>
        <v>0.13914128310719043</v>
      </c>
      <c r="N26" s="27">
        <f t="shared" si="0"/>
        <v>2.2164282463258145</v>
      </c>
      <c r="O26" s="152">
        <f t="shared" si="1"/>
        <v>2.4687872363843431</v>
      </c>
      <c r="P26" s="52">
        <f t="shared" si="8"/>
        <v>0.11385840731675635</v>
      </c>
    </row>
    <row r="27" spans="1:16" ht="20.100000000000001" customHeight="1" x14ac:dyDescent="0.25">
      <c r="A27" s="8" t="s">
        <v>196</v>
      </c>
      <c r="B27" s="19">
        <v>2666.28</v>
      </c>
      <c r="C27" s="140">
        <v>2984.2100000000005</v>
      </c>
      <c r="D27" s="247">
        <f t="shared" si="2"/>
        <v>7.3903713629179923E-3</v>
      </c>
      <c r="E27" s="215">
        <f t="shared" si="3"/>
        <v>8.4858962045462078E-3</v>
      </c>
      <c r="F27" s="52">
        <f t="shared" si="4"/>
        <v>0.11924103995079297</v>
      </c>
      <c r="H27" s="19">
        <v>437.80399999999997</v>
      </c>
      <c r="I27" s="140">
        <v>509.62099999999998</v>
      </c>
      <c r="J27" s="247">
        <f t="shared" si="5"/>
        <v>9.1568448829380845E-3</v>
      </c>
      <c r="K27" s="215">
        <f t="shared" si="6"/>
        <v>1.0931884829616672E-2</v>
      </c>
      <c r="L27" s="52">
        <f t="shared" si="7"/>
        <v>0.16403915907575081</v>
      </c>
      <c r="N27" s="27">
        <f t="shared" si="0"/>
        <v>1.6420030904481147</v>
      </c>
      <c r="O27" s="152">
        <f t="shared" si="1"/>
        <v>1.7077249925440903</v>
      </c>
      <c r="P27" s="52">
        <f t="shared" si="8"/>
        <v>4.0025443605005415E-2</v>
      </c>
    </row>
    <row r="28" spans="1:16" ht="20.100000000000001" customHeight="1" x14ac:dyDescent="0.25">
      <c r="A28" s="8" t="s">
        <v>188</v>
      </c>
      <c r="B28" s="19">
        <v>2025.4999999999998</v>
      </c>
      <c r="C28" s="140">
        <v>1569.25</v>
      </c>
      <c r="D28" s="247">
        <f t="shared" si="2"/>
        <v>5.6142630164837861E-3</v>
      </c>
      <c r="E28" s="215">
        <f t="shared" si="3"/>
        <v>4.4623175376344616E-3</v>
      </c>
      <c r="F28" s="52">
        <f t="shared" ref="F28:F29" si="9">(C28-B28)/B28</f>
        <v>-0.22525302394470492</v>
      </c>
      <c r="H28" s="19">
        <v>574.09400000000005</v>
      </c>
      <c r="I28" s="140">
        <v>472.11</v>
      </c>
      <c r="J28" s="247">
        <f t="shared" si="5"/>
        <v>1.2007404469181316E-2</v>
      </c>
      <c r="K28" s="215">
        <f t="shared" si="6"/>
        <v>1.0127236018355459E-2</v>
      </c>
      <c r="L28" s="52">
        <f t="shared" ref="L28" si="10">(I28-H28)/H28</f>
        <v>-0.17764338244259656</v>
      </c>
      <c r="N28" s="27">
        <f t="shared" si="0"/>
        <v>2.8343322636386081</v>
      </c>
      <c r="O28" s="152">
        <f t="shared" si="1"/>
        <v>3.0085072486856781</v>
      </c>
      <c r="P28" s="52">
        <f t="shared" ref="P28" si="11">(O28-N28)/N28</f>
        <v>6.145185844353715E-2</v>
      </c>
    </row>
    <row r="29" spans="1:16" ht="20.100000000000001" customHeight="1" x14ac:dyDescent="0.25">
      <c r="A29" s="8" t="s">
        <v>206</v>
      </c>
      <c r="B29" s="19">
        <v>827.83</v>
      </c>
      <c r="C29" s="140">
        <v>1374.4</v>
      </c>
      <c r="D29" s="247">
        <f t="shared" si="2"/>
        <v>2.294571884934966E-3</v>
      </c>
      <c r="E29" s="215">
        <f t="shared" si="3"/>
        <v>3.9082422964631536E-3</v>
      </c>
      <c r="F29" s="52">
        <f t="shared" si="9"/>
        <v>0.6602442530471232</v>
      </c>
      <c r="H29" s="19">
        <v>194.09200000000001</v>
      </c>
      <c r="I29" s="140">
        <v>334.59499999999997</v>
      </c>
      <c r="J29" s="247">
        <f t="shared" si="5"/>
        <v>4.0595114183954893E-3</v>
      </c>
      <c r="K29" s="215">
        <f t="shared" si="6"/>
        <v>7.177400469300892E-3</v>
      </c>
      <c r="L29" s="52">
        <f t="shared" ref="L29:L32" si="12">(I29-H29)/H29</f>
        <v>0.72389897574346163</v>
      </c>
      <c r="N29" s="27">
        <f t="shared" ref="N29:N30" si="13">(H29/B29)*10</f>
        <v>2.344587656886076</v>
      </c>
      <c r="O29" s="152">
        <f t="shared" ref="O29:O30" si="14">(I29/C29)*10</f>
        <v>2.434480500582072</v>
      </c>
      <c r="P29" s="52">
        <f t="shared" ref="P29:P30" si="15">(O29-N29)/N29</f>
        <v>3.8340577044317328E-2</v>
      </c>
    </row>
    <row r="30" spans="1:16" ht="20.100000000000001" customHeight="1" x14ac:dyDescent="0.25">
      <c r="A30" s="8" t="s">
        <v>179</v>
      </c>
      <c r="B30" s="19">
        <v>4657.9500000000007</v>
      </c>
      <c r="C30" s="140">
        <v>1440.0100000000002</v>
      </c>
      <c r="D30" s="247">
        <f t="shared" si="2"/>
        <v>1.2910864684093143E-2</v>
      </c>
      <c r="E30" s="215">
        <f t="shared" si="3"/>
        <v>4.0948108187790358E-3</v>
      </c>
      <c r="F30" s="52">
        <f t="shared" si="4"/>
        <v>-0.69084897862793715</v>
      </c>
      <c r="H30" s="19">
        <v>651.48399999999992</v>
      </c>
      <c r="I30" s="140">
        <v>283.06400000000002</v>
      </c>
      <c r="J30" s="247">
        <f t="shared" si="5"/>
        <v>1.3626047116326106E-2</v>
      </c>
      <c r="K30" s="215">
        <f t="shared" si="6"/>
        <v>6.072008507127088E-3</v>
      </c>
      <c r="L30" s="52">
        <f t="shared" si="12"/>
        <v>-0.56550889968134277</v>
      </c>
      <c r="N30" s="27">
        <f t="shared" si="13"/>
        <v>1.3986496205412249</v>
      </c>
      <c r="O30" s="152">
        <f t="shared" si="14"/>
        <v>1.9657085714682534</v>
      </c>
      <c r="P30" s="52">
        <f t="shared" si="15"/>
        <v>0.40543317110942911</v>
      </c>
    </row>
    <row r="31" spans="1:16" ht="20.100000000000001" customHeight="1" x14ac:dyDescent="0.25">
      <c r="A31" s="8" t="s">
        <v>199</v>
      </c>
      <c r="B31" s="19">
        <v>1898.8600000000001</v>
      </c>
      <c r="C31" s="140">
        <v>928.2299999999999</v>
      </c>
      <c r="D31" s="247">
        <f t="shared" si="2"/>
        <v>5.2632433826119004E-3</v>
      </c>
      <c r="E31" s="215">
        <f t="shared" si="3"/>
        <v>2.6395137855398667E-3</v>
      </c>
      <c r="F31" s="52">
        <f t="shared" si="4"/>
        <v>-0.51116459349293797</v>
      </c>
      <c r="H31" s="19">
        <v>451.69900000000001</v>
      </c>
      <c r="I31" s="140">
        <v>235.46399999999997</v>
      </c>
      <c r="J31" s="247">
        <f t="shared" si="5"/>
        <v>9.4474643374164013E-3</v>
      </c>
      <c r="K31" s="215">
        <f t="shared" si="6"/>
        <v>5.0509404626592307E-3</v>
      </c>
      <c r="L31" s="52">
        <f t="shared" si="12"/>
        <v>-0.47871480786984261</v>
      </c>
      <c r="N31" s="27">
        <f t="shared" ref="N31:N32" si="16">(H31/B31)*10</f>
        <v>2.3787904321540294</v>
      </c>
      <c r="O31" s="152">
        <f t="shared" ref="O31:O32" si="17">(I31/C31)*10</f>
        <v>2.5366988785107134</v>
      </c>
      <c r="P31" s="52">
        <f t="shared" ref="P31:P32" si="18">(O31-N31)/N31</f>
        <v>6.6381823393200548E-2</v>
      </c>
    </row>
    <row r="32" spans="1:16" ht="20.100000000000001" customHeight="1" thickBot="1" x14ac:dyDescent="0.3">
      <c r="A32" s="8" t="s">
        <v>17</v>
      </c>
      <c r="B32" s="19">
        <f>B33-SUM(B7:B31)</f>
        <v>22689.779999999853</v>
      </c>
      <c r="C32" s="140">
        <f>C33-SUM(C7:C31)</f>
        <v>20170.690000000002</v>
      </c>
      <c r="D32" s="247">
        <f t="shared" si="2"/>
        <v>6.2891331871712017E-2</v>
      </c>
      <c r="E32" s="215">
        <f t="shared" si="3"/>
        <v>5.735735143105819E-2</v>
      </c>
      <c r="F32" s="52">
        <f t="shared" si="4"/>
        <v>-0.11102311260840199</v>
      </c>
      <c r="H32" s="19">
        <f>H33-SUM(H7:H31)</f>
        <v>4737.704000000027</v>
      </c>
      <c r="I32" s="140">
        <f>I33-SUM(I7:I31)</f>
        <v>3862.2069999999949</v>
      </c>
      <c r="J32" s="247">
        <f t="shared" si="5"/>
        <v>9.9090964516714203E-2</v>
      </c>
      <c r="K32" s="215">
        <f t="shared" si="6"/>
        <v>8.284823842058954E-2</v>
      </c>
      <c r="L32" s="52">
        <f t="shared" si="12"/>
        <v>-0.18479352023681242</v>
      </c>
      <c r="N32" s="27">
        <f t="shared" si="16"/>
        <v>2.0880343485040656</v>
      </c>
      <c r="O32" s="152">
        <f t="shared" si="17"/>
        <v>1.9147619640180848</v>
      </c>
      <c r="P32" s="52">
        <f t="shared" si="18"/>
        <v>-8.2983493355901244E-2</v>
      </c>
    </row>
    <row r="33" spans="1:16" ht="26.25" customHeight="1" thickBot="1" x14ac:dyDescent="0.3">
      <c r="A33" s="12" t="s">
        <v>18</v>
      </c>
      <c r="B33" s="17">
        <v>360777.54</v>
      </c>
      <c r="C33" s="145">
        <v>351667.0400000001</v>
      </c>
      <c r="D33" s="243">
        <f>SUM(D7:D32)</f>
        <v>0.99999999999999978</v>
      </c>
      <c r="E33" s="244">
        <f>SUM(E7:E32)</f>
        <v>0.99999999999999956</v>
      </c>
      <c r="F33" s="57">
        <f t="shared" si="4"/>
        <v>-2.5252403461700761E-2</v>
      </c>
      <c r="G33" s="1"/>
      <c r="H33" s="17">
        <v>47811.665000000008</v>
      </c>
      <c r="I33" s="145">
        <v>46617.852999999996</v>
      </c>
      <c r="J33" s="243">
        <f>SUM(J7:J32)</f>
        <v>1.0000000000000004</v>
      </c>
      <c r="K33" s="244">
        <f>SUM(K7:K32)</f>
        <v>1</v>
      </c>
      <c r="L33" s="57">
        <f t="shared" si="7"/>
        <v>-2.4969053054312424E-2</v>
      </c>
      <c r="N33" s="29">
        <f t="shared" si="0"/>
        <v>1.3252395090891746</v>
      </c>
      <c r="O33" s="146">
        <f t="shared" si="1"/>
        <v>1.3256247443604605</v>
      </c>
      <c r="P33" s="57">
        <f t="shared" si="8"/>
        <v>2.9069105519698488E-4</v>
      </c>
    </row>
    <row r="35" spans="1:16" ht="15.75" thickBot="1" x14ac:dyDescent="0.3"/>
    <row r="36" spans="1:16" x14ac:dyDescent="0.25">
      <c r="A36" s="355" t="s">
        <v>2</v>
      </c>
      <c r="B36" s="349" t="s">
        <v>1</v>
      </c>
      <c r="C36" s="342"/>
      <c r="D36" s="349" t="s">
        <v>104</v>
      </c>
      <c r="E36" s="342"/>
      <c r="F36" s="130" t="s">
        <v>0</v>
      </c>
      <c r="H36" s="358" t="s">
        <v>19</v>
      </c>
      <c r="I36" s="359"/>
      <c r="J36" s="349" t="s">
        <v>104</v>
      </c>
      <c r="K36" s="347"/>
      <c r="L36" s="130" t="s">
        <v>0</v>
      </c>
      <c r="N36" s="341" t="s">
        <v>22</v>
      </c>
      <c r="O36" s="342"/>
      <c r="P36" s="130" t="s">
        <v>0</v>
      </c>
    </row>
    <row r="37" spans="1:16" x14ac:dyDescent="0.25">
      <c r="A37" s="356"/>
      <c r="B37" s="350" t="str">
        <f>B5</f>
        <v>jan-abr</v>
      </c>
      <c r="C37" s="344"/>
      <c r="D37" s="350" t="str">
        <f>B5</f>
        <v>jan-abr</v>
      </c>
      <c r="E37" s="344"/>
      <c r="F37" s="131" t="str">
        <f>F5</f>
        <v>2023/2022</v>
      </c>
      <c r="H37" s="339" t="str">
        <f>B5</f>
        <v>jan-abr</v>
      </c>
      <c r="I37" s="344"/>
      <c r="J37" s="350" t="str">
        <f>B5</f>
        <v>jan-abr</v>
      </c>
      <c r="K37" s="340"/>
      <c r="L37" s="131" t="str">
        <f>L5</f>
        <v>2023/2022</v>
      </c>
      <c r="N37" s="339" t="str">
        <f>B5</f>
        <v>jan-abr</v>
      </c>
      <c r="O37" s="340"/>
      <c r="P37" s="131" t="str">
        <f>P5</f>
        <v>2023/2022</v>
      </c>
    </row>
    <row r="38" spans="1:16" ht="19.5" customHeight="1" thickBot="1" x14ac:dyDescent="0.3">
      <c r="A38" s="357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160</v>
      </c>
      <c r="B39" s="39">
        <v>40147.71</v>
      </c>
      <c r="C39" s="147">
        <v>29254.500000000007</v>
      </c>
      <c r="D39" s="247">
        <f t="shared" ref="D39:D61" si="19">B39/$B$62</f>
        <v>0.29744792901087325</v>
      </c>
      <c r="E39" s="246">
        <f t="shared" ref="E39:E61" si="20">C39/$C$62</f>
        <v>0.22867548084815004</v>
      </c>
      <c r="F39" s="52">
        <f>(C39-B39)/B39</f>
        <v>-0.27132830241127059</v>
      </c>
      <c r="H39" s="39">
        <v>5132.043999999999</v>
      </c>
      <c r="I39" s="147">
        <v>4117.5330000000004</v>
      </c>
      <c r="J39" s="247">
        <f t="shared" ref="J39:J61" si="21">H39/$H$62</f>
        <v>0.27629091137748885</v>
      </c>
      <c r="K39" s="246">
        <f t="shared" ref="K39:K61" si="22">I39/$I$62</f>
        <v>0.24746624839846901</v>
      </c>
      <c r="L39" s="52">
        <f>(I39-H39)/H39</f>
        <v>-0.1976816644596186</v>
      </c>
      <c r="N39" s="27">
        <f t="shared" ref="N39:N62" si="23">(H39/B39)*10</f>
        <v>1.27829059241486</v>
      </c>
      <c r="O39" s="151">
        <f t="shared" ref="O39:O62" si="24">(I39/C39)*10</f>
        <v>1.407487053273855</v>
      </c>
      <c r="P39" s="61">
        <f t="shared" si="8"/>
        <v>0.10106971108574449</v>
      </c>
    </row>
    <row r="40" spans="1:16" ht="20.100000000000001" customHeight="1" x14ac:dyDescent="0.25">
      <c r="A40" s="38" t="s">
        <v>164</v>
      </c>
      <c r="B40" s="19">
        <v>19061.86</v>
      </c>
      <c r="C40" s="140">
        <v>19432.8</v>
      </c>
      <c r="D40" s="247">
        <f t="shared" si="19"/>
        <v>0.14122625624463275</v>
      </c>
      <c r="E40" s="215">
        <f t="shared" si="20"/>
        <v>0.1519015838324336</v>
      </c>
      <c r="F40" s="52">
        <f t="shared" ref="F40:F62" si="25">(C40-B40)/B40</f>
        <v>1.9459800879872095E-2</v>
      </c>
      <c r="H40" s="19">
        <v>1721.9649999999999</v>
      </c>
      <c r="I40" s="140">
        <v>2100.2669999999998</v>
      </c>
      <c r="J40" s="247">
        <f t="shared" si="21"/>
        <v>9.2704442754219893E-2</v>
      </c>
      <c r="K40" s="215">
        <f t="shared" si="22"/>
        <v>0.12622732959884164</v>
      </c>
      <c r="L40" s="52">
        <f t="shared" ref="L40:L62" si="26">(I40-H40)/H40</f>
        <v>0.21969203787533423</v>
      </c>
      <c r="N40" s="27">
        <f t="shared" si="23"/>
        <v>0.90335623071410653</v>
      </c>
      <c r="O40" s="152">
        <f t="shared" si="24"/>
        <v>1.0807845498332715</v>
      </c>
      <c r="P40" s="52">
        <f t="shared" si="8"/>
        <v>0.19641013487991027</v>
      </c>
    </row>
    <row r="41" spans="1:16" ht="20.100000000000001" customHeight="1" x14ac:dyDescent="0.25">
      <c r="A41" s="38" t="s">
        <v>172</v>
      </c>
      <c r="B41" s="19">
        <v>18517.889999999996</v>
      </c>
      <c r="C41" s="140">
        <v>18475.199999999997</v>
      </c>
      <c r="D41" s="247">
        <f t="shared" si="19"/>
        <v>0.13719606996641051</v>
      </c>
      <c r="E41" s="215">
        <f t="shared" si="20"/>
        <v>0.14441625198741184</v>
      </c>
      <c r="F41" s="52">
        <f t="shared" si="25"/>
        <v>-2.3053382431799034E-3</v>
      </c>
      <c r="H41" s="19">
        <v>1739.8180000000007</v>
      </c>
      <c r="I41" s="140">
        <v>1620.3330000000003</v>
      </c>
      <c r="J41" s="247">
        <f t="shared" si="21"/>
        <v>9.3665584482705178E-2</v>
      </c>
      <c r="K41" s="215">
        <f t="shared" si="22"/>
        <v>9.7383003042413138E-2</v>
      </c>
      <c r="L41" s="52">
        <f t="shared" si="26"/>
        <v>-6.8676723657302263E-2</v>
      </c>
      <c r="N41" s="27">
        <f t="shared" si="23"/>
        <v>0.93953360777064832</v>
      </c>
      <c r="O41" s="152">
        <f t="shared" si="24"/>
        <v>0.87703137178487944</v>
      </c>
      <c r="P41" s="52">
        <f t="shared" si="8"/>
        <v>-6.6524747458556521E-2</v>
      </c>
    </row>
    <row r="42" spans="1:16" ht="20.100000000000001" customHeight="1" x14ac:dyDescent="0.25">
      <c r="A42" s="38" t="s">
        <v>165</v>
      </c>
      <c r="B42" s="19">
        <v>6472.9800000000005</v>
      </c>
      <c r="C42" s="140">
        <v>20191.14</v>
      </c>
      <c r="D42" s="247">
        <f t="shared" si="19"/>
        <v>4.7957268186125751E-2</v>
      </c>
      <c r="E42" s="215">
        <f t="shared" si="20"/>
        <v>0.15782934756609462</v>
      </c>
      <c r="F42" s="52">
        <f t="shared" si="25"/>
        <v>2.1192959038958872</v>
      </c>
      <c r="H42" s="19">
        <v>779.1310000000002</v>
      </c>
      <c r="I42" s="140">
        <v>1349.123</v>
      </c>
      <c r="J42" s="247">
        <f t="shared" si="21"/>
        <v>4.1945629085108072E-2</v>
      </c>
      <c r="K42" s="215">
        <f t="shared" si="22"/>
        <v>8.1083116380145023E-2</v>
      </c>
      <c r="L42" s="52">
        <f t="shared" si="26"/>
        <v>0.73157402285366613</v>
      </c>
      <c r="N42" s="27">
        <f t="shared" si="23"/>
        <v>1.2036666264996958</v>
      </c>
      <c r="O42" s="152">
        <f t="shared" si="24"/>
        <v>0.66817574441066729</v>
      </c>
      <c r="P42" s="52">
        <f t="shared" si="8"/>
        <v>-0.4448830517518414</v>
      </c>
    </row>
    <row r="43" spans="1:16" ht="20.100000000000001" customHeight="1" x14ac:dyDescent="0.25">
      <c r="A43" s="38" t="s">
        <v>170</v>
      </c>
      <c r="B43" s="19">
        <v>8746.9299999999985</v>
      </c>
      <c r="C43" s="140">
        <v>8976.8100000000013</v>
      </c>
      <c r="D43" s="247">
        <f t="shared" si="19"/>
        <v>6.4804598162711585E-2</v>
      </c>
      <c r="E43" s="215">
        <f t="shared" si="20"/>
        <v>7.016959248089974E-2</v>
      </c>
      <c r="F43" s="52">
        <f t="shared" si="25"/>
        <v>2.6281220954095082E-2</v>
      </c>
      <c r="H43" s="19">
        <v>1209.8310000000001</v>
      </c>
      <c r="I43" s="140">
        <v>1241.4290000000001</v>
      </c>
      <c r="J43" s="247">
        <f t="shared" si="21"/>
        <v>6.5132978127767194E-2</v>
      </c>
      <c r="K43" s="215">
        <f t="shared" si="22"/>
        <v>7.4610641197790761E-2</v>
      </c>
      <c r="L43" s="52">
        <f t="shared" si="26"/>
        <v>2.6117697430467521E-2</v>
      </c>
      <c r="N43" s="27">
        <f t="shared" si="23"/>
        <v>1.3831492878072655</v>
      </c>
      <c r="O43" s="152">
        <f t="shared" si="24"/>
        <v>1.3829289023606381</v>
      </c>
      <c r="P43" s="52">
        <f t="shared" si="8"/>
        <v>-1.5933597954330211E-4</v>
      </c>
    </row>
    <row r="44" spans="1:16" ht="20.100000000000001" customHeight="1" x14ac:dyDescent="0.25">
      <c r="A44" s="38" t="s">
        <v>171</v>
      </c>
      <c r="B44" s="19">
        <v>8613.7999999999993</v>
      </c>
      <c r="C44" s="140">
        <v>6965.7099999999982</v>
      </c>
      <c r="D44" s="247">
        <f t="shared" si="19"/>
        <v>6.38182593954639E-2</v>
      </c>
      <c r="E44" s="215">
        <f t="shared" si="20"/>
        <v>5.4449301259593103E-2</v>
      </c>
      <c r="F44" s="52">
        <f t="shared" si="25"/>
        <v>-0.19133135201653176</v>
      </c>
      <c r="H44" s="19">
        <v>1538.5840000000003</v>
      </c>
      <c r="I44" s="140">
        <v>1194.9940000000001</v>
      </c>
      <c r="J44" s="247">
        <f t="shared" si="21"/>
        <v>8.2831864962736576E-2</v>
      </c>
      <c r="K44" s="215">
        <f t="shared" si="22"/>
        <v>7.1819869334059996E-2</v>
      </c>
      <c r="L44" s="52">
        <f t="shared" si="26"/>
        <v>-0.22331572406836422</v>
      </c>
      <c r="N44" s="27">
        <f t="shared" si="23"/>
        <v>1.7861849590192485</v>
      </c>
      <c r="O44" s="152">
        <f t="shared" si="24"/>
        <v>1.7155379710036744</v>
      </c>
      <c r="P44" s="52">
        <f t="shared" si="8"/>
        <v>-3.9551888318645673E-2</v>
      </c>
    </row>
    <row r="45" spans="1:16" ht="20.100000000000001" customHeight="1" x14ac:dyDescent="0.25">
      <c r="A45" s="38" t="s">
        <v>181</v>
      </c>
      <c r="B45" s="19">
        <v>5460.71</v>
      </c>
      <c r="C45" s="140">
        <v>3662.85</v>
      </c>
      <c r="D45" s="247">
        <f t="shared" si="19"/>
        <v>4.0457522494532459E-2</v>
      </c>
      <c r="E45" s="215">
        <f t="shared" si="20"/>
        <v>2.8631628810085498E-2</v>
      </c>
      <c r="F45" s="52">
        <f t="shared" si="25"/>
        <v>-0.32923557559364991</v>
      </c>
      <c r="H45" s="19">
        <v>1474.2180000000001</v>
      </c>
      <c r="I45" s="140">
        <v>1118.796</v>
      </c>
      <c r="J45" s="247">
        <f t="shared" si="21"/>
        <v>7.9366629512353945E-2</v>
      </c>
      <c r="K45" s="215">
        <f t="shared" si="22"/>
        <v>6.7240322990298682E-2</v>
      </c>
      <c r="L45" s="52">
        <f t="shared" si="26"/>
        <v>-0.24109188735994269</v>
      </c>
      <c r="N45" s="27">
        <f t="shared" si="23"/>
        <v>2.6996819094952857</v>
      </c>
      <c r="O45" s="152">
        <f t="shared" si="24"/>
        <v>3.0544412138089196</v>
      </c>
      <c r="P45" s="52">
        <f t="shared" si="8"/>
        <v>0.13140781625638159</v>
      </c>
    </row>
    <row r="46" spans="1:16" ht="20.100000000000001" customHeight="1" x14ac:dyDescent="0.25">
      <c r="A46" s="38" t="s">
        <v>169</v>
      </c>
      <c r="B46" s="19">
        <v>9259.83</v>
      </c>
      <c r="C46" s="140">
        <v>4906.0699999999988</v>
      </c>
      <c r="D46" s="247">
        <f t="shared" si="19"/>
        <v>6.8604591805927526E-2</v>
      </c>
      <c r="E46" s="215">
        <f t="shared" si="20"/>
        <v>3.8349584382733698E-2</v>
      </c>
      <c r="F46" s="52">
        <f t="shared" si="25"/>
        <v>-0.47017709828366194</v>
      </c>
      <c r="H46" s="19">
        <v>1852.3569999999997</v>
      </c>
      <c r="I46" s="140">
        <v>1027.3429999999998</v>
      </c>
      <c r="J46" s="247">
        <f t="shared" si="21"/>
        <v>9.9724282123549834E-2</v>
      </c>
      <c r="K46" s="215">
        <f t="shared" si="22"/>
        <v>6.1743941828378369E-2</v>
      </c>
      <c r="L46" s="52">
        <f t="shared" si="26"/>
        <v>-0.4453860675884832</v>
      </c>
      <c r="N46" s="27">
        <f t="shared" si="23"/>
        <v>2.0004222539722649</v>
      </c>
      <c r="O46" s="152">
        <f t="shared" si="24"/>
        <v>2.0940243412751962</v>
      </c>
      <c r="P46" s="52">
        <f t="shared" si="8"/>
        <v>4.6791164773869312E-2</v>
      </c>
    </row>
    <row r="47" spans="1:16" ht="20.100000000000001" customHeight="1" x14ac:dyDescent="0.25">
      <c r="A47" s="38" t="s">
        <v>174</v>
      </c>
      <c r="B47" s="19">
        <v>7882.5800000000008</v>
      </c>
      <c r="C47" s="140">
        <v>7056.8900000000012</v>
      </c>
      <c r="D47" s="247">
        <f t="shared" si="19"/>
        <v>5.8400767970639665E-2</v>
      </c>
      <c r="E47" s="215">
        <f t="shared" si="20"/>
        <v>5.5162033671486484E-2</v>
      </c>
      <c r="F47" s="52">
        <f t="shared" si="25"/>
        <v>-0.10474869903001295</v>
      </c>
      <c r="H47" s="19">
        <v>984.13200000000006</v>
      </c>
      <c r="I47" s="140">
        <v>918.49900000000002</v>
      </c>
      <c r="J47" s="247">
        <f t="shared" si="21"/>
        <v>5.2982150425006279E-2</v>
      </c>
      <c r="K47" s="215">
        <f t="shared" si="22"/>
        <v>5.5202350943573585E-2</v>
      </c>
      <c r="L47" s="52">
        <f t="shared" si="26"/>
        <v>-6.6691256863916665E-2</v>
      </c>
      <c r="N47" s="27">
        <f t="shared" si="23"/>
        <v>1.2484897076845398</v>
      </c>
      <c r="O47" s="152">
        <f t="shared" si="24"/>
        <v>1.3015634365846709</v>
      </c>
      <c r="P47" s="52">
        <f t="shared" si="8"/>
        <v>4.2510345558684721E-2</v>
      </c>
    </row>
    <row r="48" spans="1:16" ht="20.100000000000001" customHeight="1" x14ac:dyDescent="0.25">
      <c r="A48" s="38" t="s">
        <v>173</v>
      </c>
      <c r="B48" s="19">
        <v>3205.2799999999997</v>
      </c>
      <c r="C48" s="140">
        <v>4157.3499999999995</v>
      </c>
      <c r="D48" s="247">
        <f t="shared" si="19"/>
        <v>2.374740422056381E-2</v>
      </c>
      <c r="E48" s="215">
        <f t="shared" si="20"/>
        <v>3.2497017905076357E-2</v>
      </c>
      <c r="F48" s="52">
        <f t="shared" si="25"/>
        <v>0.29703177257525076</v>
      </c>
      <c r="H48" s="19">
        <v>581.05599999999993</v>
      </c>
      <c r="I48" s="140">
        <v>726.11299999999994</v>
      </c>
      <c r="J48" s="247">
        <f t="shared" si="21"/>
        <v>3.1281978837546631E-2</v>
      </c>
      <c r="K48" s="215">
        <f t="shared" si="22"/>
        <v>4.36398348290973E-2</v>
      </c>
      <c r="L48" s="52">
        <f t="shared" si="26"/>
        <v>0.24964375206520548</v>
      </c>
      <c r="N48" s="27">
        <f t="shared" si="23"/>
        <v>1.8128088653721357</v>
      </c>
      <c r="O48" s="152">
        <f t="shared" si="24"/>
        <v>1.7465765451549666</v>
      </c>
      <c r="P48" s="52">
        <f t="shared" si="8"/>
        <v>-3.6535743774384517E-2</v>
      </c>
    </row>
    <row r="49" spans="1:16" ht="20.100000000000001" customHeight="1" x14ac:dyDescent="0.25">
      <c r="A49" s="38" t="s">
        <v>188</v>
      </c>
      <c r="B49" s="19">
        <v>2025.4999999999998</v>
      </c>
      <c r="C49" s="140">
        <v>1569.25</v>
      </c>
      <c r="D49" s="247">
        <f t="shared" si="19"/>
        <v>1.5006603868851392E-2</v>
      </c>
      <c r="E49" s="215">
        <f t="shared" si="20"/>
        <v>1.2266454676065542E-2</v>
      </c>
      <c r="F49" s="52">
        <f>(C49-B49)/B49</f>
        <v>-0.22525302394470492</v>
      </c>
      <c r="H49" s="19">
        <v>574.09400000000005</v>
      </c>
      <c r="I49" s="140">
        <v>472.11</v>
      </c>
      <c r="J49" s="247">
        <f t="shared" si="21"/>
        <v>3.0907169633843386E-2</v>
      </c>
      <c r="K49" s="215">
        <f t="shared" si="22"/>
        <v>2.8374099377321611E-2</v>
      </c>
      <c r="L49" s="52">
        <f t="shared" si="26"/>
        <v>-0.17764338244259656</v>
      </c>
      <c r="N49" s="27">
        <f t="shared" si="23"/>
        <v>2.8343322636386081</v>
      </c>
      <c r="O49" s="152">
        <f t="shared" si="24"/>
        <v>3.0085072486856781</v>
      </c>
      <c r="P49" s="52">
        <f t="shared" si="8"/>
        <v>6.145185844353715E-2</v>
      </c>
    </row>
    <row r="50" spans="1:16" ht="20.100000000000001" customHeight="1" x14ac:dyDescent="0.25">
      <c r="A50" s="38" t="s">
        <v>184</v>
      </c>
      <c r="B50" s="19">
        <v>537.65000000000009</v>
      </c>
      <c r="C50" s="140">
        <v>685.57999999999993</v>
      </c>
      <c r="D50" s="247">
        <f t="shared" si="19"/>
        <v>3.9833624142621349E-3</v>
      </c>
      <c r="E50" s="215">
        <f t="shared" si="20"/>
        <v>5.3590160884607373E-3</v>
      </c>
      <c r="F50" s="52">
        <f t="shared" ref="F50:F53" si="27">(C50-B50)/B50</f>
        <v>0.27514182088719391</v>
      </c>
      <c r="H50" s="19">
        <v>136.42599999999999</v>
      </c>
      <c r="I50" s="140">
        <v>192.12600000000003</v>
      </c>
      <c r="J50" s="247">
        <f t="shared" si="21"/>
        <v>7.344688368919927E-3</v>
      </c>
      <c r="K50" s="215">
        <f t="shared" si="22"/>
        <v>1.1546889955661378E-2</v>
      </c>
      <c r="L50" s="52">
        <f t="shared" si="26"/>
        <v>0.40827994663773803</v>
      </c>
      <c r="N50" s="27">
        <f t="shared" ref="N50" si="28">(H50/B50)*10</f>
        <v>2.537450013949595</v>
      </c>
      <c r="O50" s="152">
        <f t="shared" ref="O50" si="29">(I50/C50)*10</f>
        <v>2.8023863006505452</v>
      </c>
      <c r="P50" s="52">
        <f t="shared" ref="P50" si="30">(O50-N50)/N50</f>
        <v>0.10441044562236368</v>
      </c>
    </row>
    <row r="51" spans="1:16" ht="20.100000000000001" customHeight="1" x14ac:dyDescent="0.25">
      <c r="A51" s="38" t="s">
        <v>191</v>
      </c>
      <c r="B51" s="19">
        <v>388.23</v>
      </c>
      <c r="C51" s="140">
        <v>526.75</v>
      </c>
      <c r="D51" s="247">
        <f t="shared" si="19"/>
        <v>2.8763336558894977E-3</v>
      </c>
      <c r="E51" s="215">
        <f t="shared" si="20"/>
        <v>4.11747968814244E-3</v>
      </c>
      <c r="F51" s="52">
        <f t="shared" si="27"/>
        <v>0.35679880483218707</v>
      </c>
      <c r="H51" s="19">
        <v>82.090999999999994</v>
      </c>
      <c r="I51" s="140">
        <v>120.71</v>
      </c>
      <c r="J51" s="247">
        <f t="shared" si="21"/>
        <v>4.4194861162315524E-3</v>
      </c>
      <c r="K51" s="215">
        <f t="shared" si="22"/>
        <v>7.2547447328726181E-3</v>
      </c>
      <c r="L51" s="52">
        <f t="shared" si="26"/>
        <v>0.4704413394891036</v>
      </c>
      <c r="N51" s="27">
        <f t="shared" ref="N51:N52" si="31">(H51/B51)*10</f>
        <v>2.1144939855240446</v>
      </c>
      <c r="O51" s="152">
        <f t="shared" ref="O51:O52" si="32">(I51/C51)*10</f>
        <v>2.2915994304698621</v>
      </c>
      <c r="P51" s="52">
        <f t="shared" ref="P51:P52" si="33">(O51-N51)/N51</f>
        <v>8.3757838120274791E-2</v>
      </c>
    </row>
    <row r="52" spans="1:16" ht="20.100000000000001" customHeight="1" x14ac:dyDescent="0.25">
      <c r="A52" s="38" t="s">
        <v>175</v>
      </c>
      <c r="B52" s="19">
        <v>1008.7999999999998</v>
      </c>
      <c r="C52" s="140">
        <v>552.65</v>
      </c>
      <c r="D52" s="247">
        <f t="shared" si="19"/>
        <v>7.4740370194506462E-3</v>
      </c>
      <c r="E52" s="215">
        <f t="shared" si="20"/>
        <v>4.3199338389215362E-3</v>
      </c>
      <c r="F52" s="52">
        <f t="shared" si="27"/>
        <v>-0.45217089611419503</v>
      </c>
      <c r="H52" s="19">
        <v>147.447</v>
      </c>
      <c r="I52" s="140">
        <v>105.033</v>
      </c>
      <c r="J52" s="247">
        <f t="shared" si="21"/>
        <v>7.9380196291919183E-3</v>
      </c>
      <c r="K52" s="215">
        <f t="shared" si="22"/>
        <v>6.3125474569448239E-3</v>
      </c>
      <c r="L52" s="52">
        <f t="shared" si="26"/>
        <v>-0.28765590347718162</v>
      </c>
      <c r="N52" s="27">
        <f t="shared" si="31"/>
        <v>1.4616078509119748</v>
      </c>
      <c r="O52" s="152">
        <f t="shared" si="32"/>
        <v>1.9005337917307519</v>
      </c>
      <c r="P52" s="52">
        <f t="shared" si="33"/>
        <v>0.30030349149048968</v>
      </c>
    </row>
    <row r="53" spans="1:16" ht="20.100000000000001" customHeight="1" x14ac:dyDescent="0.25">
      <c r="A53" s="38" t="s">
        <v>185</v>
      </c>
      <c r="B53" s="19">
        <v>280.06999999999994</v>
      </c>
      <c r="C53" s="140">
        <v>258.80000000000007</v>
      </c>
      <c r="D53" s="247">
        <f t="shared" si="19"/>
        <v>2.0749936043195304E-3</v>
      </c>
      <c r="E53" s="215">
        <f t="shared" si="20"/>
        <v>2.0229781552752991E-3</v>
      </c>
      <c r="F53" s="52">
        <f t="shared" si="27"/>
        <v>-7.5945299389437906E-2</v>
      </c>
      <c r="H53" s="19">
        <v>75.838999999999984</v>
      </c>
      <c r="I53" s="140">
        <v>82.563999999999979</v>
      </c>
      <c r="J53" s="247">
        <f t="shared" si="21"/>
        <v>4.0829007755890986E-3</v>
      </c>
      <c r="K53" s="215">
        <f t="shared" si="22"/>
        <v>4.9621468322831137E-3</v>
      </c>
      <c r="L53" s="52">
        <f t="shared" si="26"/>
        <v>8.867469244056482E-2</v>
      </c>
      <c r="N53" s="27">
        <f t="shared" ref="N53" si="34">(H53/B53)*10</f>
        <v>2.7078587495983149</v>
      </c>
      <c r="O53" s="152">
        <f t="shared" ref="O53" si="35">(I53/C53)*10</f>
        <v>3.1902627511591946</v>
      </c>
      <c r="P53" s="52">
        <f t="shared" ref="P53" si="36">(O53-N53)/N53</f>
        <v>0.1781496178973293</v>
      </c>
    </row>
    <row r="54" spans="1:16" ht="20.100000000000001" customHeight="1" x14ac:dyDescent="0.25">
      <c r="A54" s="38" t="s">
        <v>186</v>
      </c>
      <c r="B54" s="19">
        <v>2026.3200000000002</v>
      </c>
      <c r="C54" s="140">
        <v>433.48</v>
      </c>
      <c r="D54" s="247">
        <f t="shared" si="19"/>
        <v>1.5012679117023432E-2</v>
      </c>
      <c r="E54" s="215">
        <f t="shared" si="20"/>
        <v>3.3884102424603414E-3</v>
      </c>
      <c r="F54" s="52">
        <f t="shared" ref="F54" si="37">(C54-B54)/B54</f>
        <v>-0.78607524971376685</v>
      </c>
      <c r="H54" s="19">
        <v>261.5</v>
      </c>
      <c r="I54" s="140">
        <v>81.67</v>
      </c>
      <c r="J54" s="247">
        <f t="shared" si="21"/>
        <v>1.4078225620281774E-2</v>
      </c>
      <c r="K54" s="215">
        <f t="shared" si="22"/>
        <v>4.9084168862041817E-3</v>
      </c>
      <c r="L54" s="52">
        <f t="shared" si="26"/>
        <v>-0.68768642447418737</v>
      </c>
      <c r="N54" s="27">
        <f t="shared" si="23"/>
        <v>1.2905167989261321</v>
      </c>
      <c r="O54" s="152">
        <f t="shared" si="24"/>
        <v>1.8840546276644825</v>
      </c>
      <c r="P54" s="52">
        <f t="shared" ref="P54" si="38">(O54-N54)/N54</f>
        <v>0.45992259010672815</v>
      </c>
    </row>
    <row r="55" spans="1:16" ht="20.100000000000001" customHeight="1" x14ac:dyDescent="0.25">
      <c r="A55" s="38" t="s">
        <v>190</v>
      </c>
      <c r="B55" s="19">
        <v>272.15999999999997</v>
      </c>
      <c r="C55" s="140">
        <v>267.41000000000003</v>
      </c>
      <c r="D55" s="247">
        <f t="shared" si="19"/>
        <v>2.0163896859770897E-3</v>
      </c>
      <c r="E55" s="215">
        <f t="shared" si="20"/>
        <v>2.0902804810748361E-3</v>
      </c>
      <c r="F55" s="52">
        <f t="shared" ref="F55:F56" si="39">(C55-B55)/B55</f>
        <v>-1.7452968841857524E-2</v>
      </c>
      <c r="H55" s="19">
        <v>50.561999999999998</v>
      </c>
      <c r="I55" s="140">
        <v>52.420000000000016</v>
      </c>
      <c r="J55" s="247">
        <f t="shared" si="21"/>
        <v>2.7220774141976556E-3</v>
      </c>
      <c r="K55" s="215">
        <f t="shared" si="22"/>
        <v>3.1504740195276511E-3</v>
      </c>
      <c r="L55" s="52">
        <f t="shared" ref="L55:L56" si="40">(I55-H55)/H55</f>
        <v>3.6746964123254983E-2</v>
      </c>
      <c r="N55" s="27">
        <f t="shared" si="23"/>
        <v>1.857804232804233</v>
      </c>
      <c r="O55" s="152">
        <f t="shared" si="24"/>
        <v>1.960285703601212</v>
      </c>
      <c r="P55" s="52">
        <f t="shared" ref="P55:P56" si="41">(O55-N55)/N55</f>
        <v>5.5162685598089081E-2</v>
      </c>
    </row>
    <row r="56" spans="1:16" ht="20.100000000000001" customHeight="1" x14ac:dyDescent="0.25">
      <c r="A56" s="38" t="s">
        <v>189</v>
      </c>
      <c r="B56" s="19">
        <v>172.53</v>
      </c>
      <c r="C56" s="140">
        <v>76.650000000000006</v>
      </c>
      <c r="D56" s="247">
        <f t="shared" si="19"/>
        <v>1.2782470330747623E-3</v>
      </c>
      <c r="E56" s="215">
        <f t="shared" si="20"/>
        <v>5.9915485163002948E-4</v>
      </c>
      <c r="F56" s="52">
        <f t="shared" si="39"/>
        <v>-0.55572943835854627</v>
      </c>
      <c r="H56" s="19">
        <v>30.573</v>
      </c>
      <c r="I56" s="140">
        <v>24.740000000000002</v>
      </c>
      <c r="J56" s="247">
        <f t="shared" si="21"/>
        <v>1.6459410779689279E-3</v>
      </c>
      <c r="K56" s="215">
        <f t="shared" si="22"/>
        <v>1.4868891118487995E-3</v>
      </c>
      <c r="L56" s="52">
        <f t="shared" si="40"/>
        <v>-0.19078925849605857</v>
      </c>
      <c r="N56" s="27">
        <f t="shared" si="23"/>
        <v>1.7720396452790819</v>
      </c>
      <c r="O56" s="152">
        <f t="shared" si="24"/>
        <v>3.2276581865622962</v>
      </c>
      <c r="P56" s="52">
        <f t="shared" si="41"/>
        <v>0.82143678058284431</v>
      </c>
    </row>
    <row r="57" spans="1:16" ht="20.100000000000001" customHeight="1" x14ac:dyDescent="0.25">
      <c r="A57" s="38" t="s">
        <v>187</v>
      </c>
      <c r="B57" s="19">
        <v>236.64</v>
      </c>
      <c r="C57" s="140">
        <v>143.72</v>
      </c>
      <c r="D57" s="247">
        <f t="shared" si="19"/>
        <v>1.7532277163786688E-3</v>
      </c>
      <c r="E57" s="215">
        <f t="shared" si="20"/>
        <v>1.1234251177595282E-3</v>
      </c>
      <c r="F57" s="52">
        <f t="shared" si="25"/>
        <v>-0.39266396213657873</v>
      </c>
      <c r="H57" s="19">
        <v>32.917000000000002</v>
      </c>
      <c r="I57" s="140">
        <v>22.883000000000003</v>
      </c>
      <c r="J57" s="247">
        <f t="shared" si="21"/>
        <v>1.7721336624964251E-3</v>
      </c>
      <c r="K57" s="215">
        <f t="shared" si="22"/>
        <v>1.3752822775438998E-3</v>
      </c>
      <c r="L57" s="52">
        <f t="shared" si="26"/>
        <v>-0.30482729288817323</v>
      </c>
      <c r="N57" s="27">
        <f t="shared" si="23"/>
        <v>1.3910158891142665</v>
      </c>
      <c r="O57" s="152">
        <f t="shared" si="24"/>
        <v>1.5921931533537437</v>
      </c>
      <c r="P57" s="52">
        <f t="shared" si="8"/>
        <v>0.14462614396703788</v>
      </c>
    </row>
    <row r="58" spans="1:16" ht="20.100000000000001" customHeight="1" x14ac:dyDescent="0.25">
      <c r="A58" s="38" t="s">
        <v>183</v>
      </c>
      <c r="B58" s="19">
        <v>281.65999999999997</v>
      </c>
      <c r="C58" s="140">
        <v>200.61</v>
      </c>
      <c r="D58" s="247">
        <f t="shared" si="19"/>
        <v>2.0867736587018926E-3</v>
      </c>
      <c r="E58" s="215">
        <f t="shared" si="20"/>
        <v>1.56812074084149E-3</v>
      </c>
      <c r="F58" s="52">
        <f t="shared" si="25"/>
        <v>-0.28775829013704451</v>
      </c>
      <c r="H58" s="19">
        <v>63.567999999999998</v>
      </c>
      <c r="I58" s="140">
        <v>21.847000000000001</v>
      </c>
      <c r="J58" s="247">
        <f t="shared" si="21"/>
        <v>3.4222739817593565E-3</v>
      </c>
      <c r="K58" s="215">
        <f t="shared" si="22"/>
        <v>1.313018044727596E-3</v>
      </c>
      <c r="L58" s="52">
        <f t="shared" si="26"/>
        <v>-0.65632079033475954</v>
      </c>
      <c r="N58" s="27">
        <f t="shared" ref="N58" si="42">(H58/B58)*10</f>
        <v>2.2569054888873112</v>
      </c>
      <c r="O58" s="152">
        <f t="shared" ref="O58" si="43">(I58/C58)*10</f>
        <v>1.0890284631872786</v>
      </c>
      <c r="P58" s="52">
        <f t="shared" ref="P58" si="44">(O58-N58)/N58</f>
        <v>-0.51746829074167999</v>
      </c>
    </row>
    <row r="59" spans="1:16" ht="20.100000000000001" customHeight="1" x14ac:dyDescent="0.25">
      <c r="A59" s="38" t="s">
        <v>213</v>
      </c>
      <c r="B59" s="19">
        <v>65.250000000000014</v>
      </c>
      <c r="C59" s="140">
        <v>49.41</v>
      </c>
      <c r="D59" s="247">
        <f t="shared" si="19"/>
        <v>4.8342676003088308E-4</v>
      </c>
      <c r="E59" s="215">
        <f t="shared" si="20"/>
        <v>3.8622623899595241E-4</v>
      </c>
      <c r="F59" s="52">
        <f>(C59-B59)/B59</f>
        <v>-0.2427586206896554</v>
      </c>
      <c r="H59" s="19">
        <v>23.070999999999998</v>
      </c>
      <c r="I59" s="140">
        <v>16.579999999999998</v>
      </c>
      <c r="J59" s="247">
        <f t="shared" si="21"/>
        <v>1.2420602037687219E-3</v>
      </c>
      <c r="K59" s="215">
        <f t="shared" si="22"/>
        <v>9.9646812750416708E-4</v>
      </c>
      <c r="L59" s="52">
        <f t="shared" si="26"/>
        <v>-0.28134887954575011</v>
      </c>
      <c r="N59" s="27">
        <f t="shared" si="23"/>
        <v>3.5357854406130258</v>
      </c>
      <c r="O59" s="152">
        <f t="shared" si="24"/>
        <v>3.3555960331916612</v>
      </c>
      <c r="P59" s="52">
        <f>(O59-N59)/N59</f>
        <v>-5.0961635101400206E-2</v>
      </c>
    </row>
    <row r="60" spans="1:16" ht="20.100000000000001" customHeight="1" x14ac:dyDescent="0.25">
      <c r="A60" s="38" t="s">
        <v>193</v>
      </c>
      <c r="B60" s="19">
        <v>43.92</v>
      </c>
      <c r="C60" s="140">
        <v>45.010000000000005</v>
      </c>
      <c r="D60" s="247">
        <f t="shared" si="19"/>
        <v>3.2539621916561506E-4</v>
      </c>
      <c r="E60" s="215">
        <f t="shared" si="20"/>
        <v>3.5183248365124107E-4</v>
      </c>
      <c r="F60" s="52">
        <f>(C60-B60)/B60</f>
        <v>2.4817850637522846E-2</v>
      </c>
      <c r="H60" s="19">
        <v>3.7509999999999999</v>
      </c>
      <c r="I60" s="140">
        <v>16.437000000000001</v>
      </c>
      <c r="J60" s="247">
        <f t="shared" si="21"/>
        <v>2.0194043710010297E-4</v>
      </c>
      <c r="K60" s="215">
        <f t="shared" si="22"/>
        <v>9.8787374015597081E-4</v>
      </c>
      <c r="L60" s="52">
        <f t="shared" si="26"/>
        <v>3.3820314582777931</v>
      </c>
      <c r="N60" s="27">
        <f t="shared" ref="N60" si="45">(H60/B60)*10</f>
        <v>0.85405282331511834</v>
      </c>
      <c r="O60" s="152">
        <f t="shared" ref="O60" si="46">(I60/C60)*10</f>
        <v>3.6518551433014883</v>
      </c>
      <c r="P60" s="52">
        <f>(O60-N60)/N60</f>
        <v>3.2759125005012359</v>
      </c>
    </row>
    <row r="61" spans="1:16" ht="20.100000000000001" customHeight="1" thickBot="1" x14ac:dyDescent="0.3">
      <c r="A61" s="8" t="s">
        <v>17</v>
      </c>
      <c r="B61" s="19">
        <f>B62-SUM(B39:B60)</f>
        <v>265.60999999998603</v>
      </c>
      <c r="C61" s="140">
        <f>C62-SUM(C39:C60)</f>
        <v>41.560000000026776</v>
      </c>
      <c r="D61" s="247">
        <f t="shared" si="19"/>
        <v>1.9678617889930432E-3</v>
      </c>
      <c r="E61" s="215">
        <f t="shared" si="20"/>
        <v>3.2486465275616527E-4</v>
      </c>
      <c r="F61" s="52">
        <f t="shared" si="25"/>
        <v>-0.84352998757566</v>
      </c>
      <c r="H61" s="196">
        <f>H62-SUM(H39:H60)</f>
        <v>79.808999999997468</v>
      </c>
      <c r="I61" s="142">
        <f>I62-SUM(I39:I60)</f>
        <v>15.215999999993073</v>
      </c>
      <c r="J61" s="247">
        <f t="shared" si="21"/>
        <v>4.2966313901683841E-3</v>
      </c>
      <c r="K61" s="215">
        <f t="shared" si="22"/>
        <v>9.1449089433633926E-4</v>
      </c>
      <c r="L61" s="52">
        <f t="shared" si="26"/>
        <v>-0.80934481073571207</v>
      </c>
      <c r="N61" s="27">
        <f t="shared" si="23"/>
        <v>3.0047437972968511</v>
      </c>
      <c r="O61" s="152">
        <f t="shared" si="24"/>
        <v>3.6612127045195546</v>
      </c>
      <c r="P61" s="52">
        <f t="shared" si="8"/>
        <v>0.21847749808595351</v>
      </c>
    </row>
    <row r="62" spans="1:16" ht="26.25" customHeight="1" thickBot="1" x14ac:dyDescent="0.3">
      <c r="A62" s="12" t="s">
        <v>18</v>
      </c>
      <c r="B62" s="17">
        <v>134973.91</v>
      </c>
      <c r="C62" s="145">
        <v>127930.20000000001</v>
      </c>
      <c r="D62" s="253">
        <f>SUM(D39:D61)</f>
        <v>0.99999999999999956</v>
      </c>
      <c r="E62" s="254">
        <f>SUM(E39:E61)</f>
        <v>1.0000000000000002</v>
      </c>
      <c r="F62" s="57">
        <f t="shared" si="25"/>
        <v>-5.2185715002254822E-2</v>
      </c>
      <c r="G62" s="1"/>
      <c r="H62" s="17">
        <v>18574.784000000003</v>
      </c>
      <c r="I62" s="145">
        <v>16638.766</v>
      </c>
      <c r="J62" s="253">
        <f>SUM(J39:J61)</f>
        <v>0.99999999999999956</v>
      </c>
      <c r="K62" s="254">
        <f>SUM(K39:K61)</f>
        <v>0.99999999999999967</v>
      </c>
      <c r="L62" s="57">
        <f t="shared" si="26"/>
        <v>-0.10422829142993013</v>
      </c>
      <c r="M62" s="1"/>
      <c r="N62" s="29">
        <f t="shared" si="23"/>
        <v>1.3761758846580054</v>
      </c>
      <c r="O62" s="146">
        <f t="shared" si="24"/>
        <v>1.300612834186142</v>
      </c>
      <c r="P62" s="57">
        <f t="shared" si="8"/>
        <v>-5.4907989098095286E-2</v>
      </c>
    </row>
    <row r="64" spans="1:16" ht="15.75" thickBot="1" x14ac:dyDescent="0.3"/>
    <row r="65" spans="1:16" x14ac:dyDescent="0.25">
      <c r="A65" s="355" t="s">
        <v>15</v>
      </c>
      <c r="B65" s="349" t="s">
        <v>1</v>
      </c>
      <c r="C65" s="342"/>
      <c r="D65" s="349" t="s">
        <v>104</v>
      </c>
      <c r="E65" s="342"/>
      <c r="F65" s="130" t="s">
        <v>0</v>
      </c>
      <c r="H65" s="358" t="s">
        <v>19</v>
      </c>
      <c r="I65" s="359"/>
      <c r="J65" s="349" t="s">
        <v>104</v>
      </c>
      <c r="K65" s="347"/>
      <c r="L65" s="130" t="s">
        <v>0</v>
      </c>
      <c r="N65" s="341" t="s">
        <v>22</v>
      </c>
      <c r="O65" s="342"/>
      <c r="P65" s="130" t="s">
        <v>0</v>
      </c>
    </row>
    <row r="66" spans="1:16" x14ac:dyDescent="0.25">
      <c r="A66" s="356"/>
      <c r="B66" s="350" t="str">
        <f>B5</f>
        <v>jan-abr</v>
      </c>
      <c r="C66" s="344"/>
      <c r="D66" s="350" t="str">
        <f>B5</f>
        <v>jan-abr</v>
      </c>
      <c r="E66" s="344"/>
      <c r="F66" s="131" t="str">
        <f>F37</f>
        <v>2023/2022</v>
      </c>
      <c r="H66" s="339" t="str">
        <f>B5</f>
        <v>jan-abr</v>
      </c>
      <c r="I66" s="344"/>
      <c r="J66" s="350" t="str">
        <f>B5</f>
        <v>jan-abr</v>
      </c>
      <c r="K66" s="340"/>
      <c r="L66" s="131" t="str">
        <f>L37</f>
        <v>2023/2022</v>
      </c>
      <c r="N66" s="339" t="str">
        <f>B5</f>
        <v>jan-abr</v>
      </c>
      <c r="O66" s="340"/>
      <c r="P66" s="131" t="str">
        <f>P37</f>
        <v>2023/2022</v>
      </c>
    </row>
    <row r="67" spans="1:16" ht="19.5" customHeight="1" thickBot="1" x14ac:dyDescent="0.3">
      <c r="A67" s="357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/>
    </row>
    <row r="68" spans="1:16" ht="20.100000000000001" customHeight="1" x14ac:dyDescent="0.25">
      <c r="A68" t="s">
        <v>167</v>
      </c>
      <c r="B68" s="19">
        <v>91467.64</v>
      </c>
      <c r="C68" s="147">
        <v>95759.43</v>
      </c>
      <c r="D68" s="247">
        <f t="shared" ref="D68:D69" si="47">B68/$B$96</f>
        <v>0.40507603885730276</v>
      </c>
      <c r="E68" s="215">
        <f t="shared" ref="E68:E69" si="48">C68/$C$96</f>
        <v>0.42800027925664808</v>
      </c>
      <c r="F68" s="52">
        <f t="shared" ref="F68:F69" si="49">(C68-B68)/B68</f>
        <v>4.6921403022970674E-2</v>
      </c>
      <c r="H68" s="19">
        <v>8837.228000000001</v>
      </c>
      <c r="I68" s="147">
        <v>10992.733999999999</v>
      </c>
      <c r="J68" s="245">
        <f>H68/$H$96</f>
        <v>0.30226302183191167</v>
      </c>
      <c r="K68" s="246">
        <f>I68/$I$96</f>
        <v>0.36668007934998159</v>
      </c>
      <c r="L68" s="61">
        <f t="shared" ref="L68:L85" si="50">(I68-H68)/H68</f>
        <v>0.24391200498617863</v>
      </c>
      <c r="N68" s="41" t="e">
        <f>(H68/#REF!)*10</f>
        <v>#REF!</v>
      </c>
      <c r="O68" s="149">
        <f t="shared" ref="O68:O78" si="51">(I68/C68)*10</f>
        <v>1.1479531571981996</v>
      </c>
      <c r="P68" s="61" t="e">
        <f t="shared" si="8"/>
        <v>#REF!</v>
      </c>
    </row>
    <row r="69" spans="1:16" ht="20.100000000000001" customHeight="1" x14ac:dyDescent="0.25">
      <c r="A69" t="s">
        <v>162</v>
      </c>
      <c r="B69" s="19">
        <v>14796.25</v>
      </c>
      <c r="C69" s="140">
        <v>16012.669999999998</v>
      </c>
      <c r="D69" s="247">
        <f t="shared" si="47"/>
        <v>6.5527068807529801E-2</v>
      </c>
      <c r="E69" s="215">
        <f t="shared" si="48"/>
        <v>7.1569214975951201E-2</v>
      </c>
      <c r="F69" s="52">
        <f t="shared" si="49"/>
        <v>8.22113711244402E-2</v>
      </c>
      <c r="H69" s="19">
        <v>2372.3159999999998</v>
      </c>
      <c r="I69" s="140">
        <v>2925.4229999999998</v>
      </c>
      <c r="J69" s="214">
        <f t="shared" ref="J69:J96" si="52">H69/$H$96</f>
        <v>8.1141213387296698E-2</v>
      </c>
      <c r="K69" s="215">
        <f t="shared" ref="K69:K96" si="53">I69/$I$96</f>
        <v>9.758212449898826E-2</v>
      </c>
      <c r="L69" s="52">
        <f t="shared" si="50"/>
        <v>0.23315064266311908</v>
      </c>
      <c r="N69" s="40" t="e">
        <f>(H69/#REF!)*10</f>
        <v>#REF!</v>
      </c>
      <c r="O69" s="143">
        <f t="shared" si="51"/>
        <v>1.8269426647773295</v>
      </c>
      <c r="P69" s="52" t="e">
        <f t="shared" si="8"/>
        <v>#REF!</v>
      </c>
    </row>
    <row r="70" spans="1:16" ht="20.100000000000001" customHeight="1" x14ac:dyDescent="0.25">
      <c r="A70" s="38" t="s">
        <v>161</v>
      </c>
      <c r="B70" s="19">
        <v>10648.779999999999</v>
      </c>
      <c r="C70" s="140">
        <v>8544.75</v>
      </c>
      <c r="D70" s="247">
        <f t="shared" ref="D70:D95" si="54">B70/$B$96</f>
        <v>4.7159472148432691E-2</v>
      </c>
      <c r="E70" s="215">
        <f t="shared" ref="E70:E95" si="55">C70/$C$96</f>
        <v>3.8191073048139949E-2</v>
      </c>
      <c r="F70" s="52">
        <f t="shared" ref="F70:F87" si="56">(C70-B70)/B70</f>
        <v>-0.19758413639872352</v>
      </c>
      <c r="H70" s="19">
        <v>2942.9570000000003</v>
      </c>
      <c r="I70" s="140">
        <v>2542.7750000000001</v>
      </c>
      <c r="J70" s="214">
        <f t="shared" si="52"/>
        <v>0.10065906140945749</v>
      </c>
      <c r="K70" s="215">
        <f t="shared" si="53"/>
        <v>8.481829349906489E-2</v>
      </c>
      <c r="L70" s="52">
        <f t="shared" si="50"/>
        <v>-0.13597956069354741</v>
      </c>
      <c r="N70" s="40">
        <f t="shared" ref="N70:N78" si="57">(H70/B70)*10</f>
        <v>2.763656493983349</v>
      </c>
      <c r="O70" s="143">
        <f t="shared" si="51"/>
        <v>2.9758331139003484</v>
      </c>
      <c r="P70" s="52">
        <f t="shared" si="8"/>
        <v>7.6773875616930345E-2</v>
      </c>
    </row>
    <row r="71" spans="1:16" ht="20.100000000000001" customHeight="1" x14ac:dyDescent="0.25">
      <c r="A71" s="38" t="s">
        <v>168</v>
      </c>
      <c r="B71" s="19">
        <v>12472.449999999997</v>
      </c>
      <c r="C71" s="140">
        <v>11920.17</v>
      </c>
      <c r="D71" s="247">
        <f t="shared" si="54"/>
        <v>5.5235825925384806E-2</v>
      </c>
      <c r="E71" s="215">
        <f t="shared" si="55"/>
        <v>5.3277636351706764E-2</v>
      </c>
      <c r="F71" s="52">
        <f t="shared" si="56"/>
        <v>-4.427999310480276E-2</v>
      </c>
      <c r="H71" s="19">
        <v>2633.1619999999998</v>
      </c>
      <c r="I71" s="140">
        <v>2367.5920000000001</v>
      </c>
      <c r="J71" s="214">
        <f t="shared" si="52"/>
        <v>9.0063026900851717E-2</v>
      </c>
      <c r="K71" s="215">
        <f t="shared" si="53"/>
        <v>7.8974786657112037E-2</v>
      </c>
      <c r="L71" s="52">
        <f t="shared" si="50"/>
        <v>-0.10085592910728612</v>
      </c>
      <c r="N71" s="40">
        <f t="shared" si="57"/>
        <v>2.111182646553003</v>
      </c>
      <c r="O71" s="143">
        <f t="shared" si="51"/>
        <v>1.9862065725572706</v>
      </c>
      <c r="P71" s="52">
        <f t="shared" si="8"/>
        <v>-5.9197187036273212E-2</v>
      </c>
    </row>
    <row r="72" spans="1:16" ht="20.100000000000001" customHeight="1" x14ac:dyDescent="0.25">
      <c r="A72" s="38" t="s">
        <v>180</v>
      </c>
      <c r="B72" s="19">
        <v>23854.909999999996</v>
      </c>
      <c r="C72" s="140">
        <v>31124.170000000006</v>
      </c>
      <c r="D72" s="247">
        <f t="shared" si="54"/>
        <v>0.10564449296054275</v>
      </c>
      <c r="E72" s="215">
        <f t="shared" si="55"/>
        <v>0.13911061763453889</v>
      </c>
      <c r="F72" s="52">
        <f t="shared" si="56"/>
        <v>0.30472804131308862</v>
      </c>
      <c r="H72" s="19">
        <v>1512.1179999999997</v>
      </c>
      <c r="I72" s="140">
        <v>2151.5120000000002</v>
      </c>
      <c r="J72" s="214">
        <f t="shared" si="52"/>
        <v>5.1719538756545204E-2</v>
      </c>
      <c r="K72" s="215">
        <f t="shared" si="53"/>
        <v>7.1767095508945972E-2</v>
      </c>
      <c r="L72" s="52">
        <f t="shared" si="50"/>
        <v>0.4228466296942438</v>
      </c>
      <c r="N72" s="40">
        <f t="shared" si="57"/>
        <v>0.63388124289716452</v>
      </c>
      <c r="O72" s="143">
        <f t="shared" si="51"/>
        <v>0.69126726913520897</v>
      </c>
      <c r="P72" s="52">
        <f t="shared" ref="P72:P78" si="58">(O72-N72)/N72</f>
        <v>9.0531194732566447E-2</v>
      </c>
    </row>
    <row r="73" spans="1:16" ht="20.100000000000001" customHeight="1" x14ac:dyDescent="0.25">
      <c r="A73" s="38" t="s">
        <v>163</v>
      </c>
      <c r="B73" s="19">
        <v>15192.730000000001</v>
      </c>
      <c r="C73" s="140">
        <v>10574.949999999999</v>
      </c>
      <c r="D73" s="247">
        <f t="shared" si="54"/>
        <v>6.7282930748278943E-2</v>
      </c>
      <c r="E73" s="215">
        <f t="shared" si="55"/>
        <v>4.7265126297484132E-2</v>
      </c>
      <c r="F73" s="52">
        <f t="shared" si="56"/>
        <v>-0.30394669029200166</v>
      </c>
      <c r="H73" s="19">
        <v>2677.556</v>
      </c>
      <c r="I73" s="140">
        <v>2050.0069999999996</v>
      </c>
      <c r="J73" s="214">
        <f t="shared" si="52"/>
        <v>9.1581451523505553E-2</v>
      </c>
      <c r="K73" s="215">
        <f t="shared" si="53"/>
        <v>6.8381235225742534E-2</v>
      </c>
      <c r="L73" s="52">
        <f t="shared" si="50"/>
        <v>-0.23437380954870801</v>
      </c>
      <c r="N73" s="40">
        <f t="shared" si="57"/>
        <v>1.7623929339888222</v>
      </c>
      <c r="O73" s="143">
        <f t="shared" si="51"/>
        <v>1.9385500640664965</v>
      </c>
      <c r="P73" s="52">
        <f t="shared" si="58"/>
        <v>9.995337968076054E-2</v>
      </c>
    </row>
    <row r="74" spans="1:16" ht="20.100000000000001" customHeight="1" x14ac:dyDescent="0.25">
      <c r="A74" s="38" t="s">
        <v>166</v>
      </c>
      <c r="B74" s="19">
        <v>5278.2400000000016</v>
      </c>
      <c r="C74" s="140">
        <v>3772.8399999999997</v>
      </c>
      <c r="D74" s="247">
        <f t="shared" si="54"/>
        <v>2.3375354948899637E-2</v>
      </c>
      <c r="E74" s="215">
        <f t="shared" si="55"/>
        <v>1.686284654775673E-2</v>
      </c>
      <c r="F74" s="52">
        <f t="shared" si="56"/>
        <v>-0.28520870593228076</v>
      </c>
      <c r="H74" s="19">
        <v>1044.894</v>
      </c>
      <c r="I74" s="140">
        <v>880.85599999999999</v>
      </c>
      <c r="J74" s="214">
        <f t="shared" si="52"/>
        <v>3.5738901150228722E-2</v>
      </c>
      <c r="K74" s="215">
        <f t="shared" si="53"/>
        <v>2.9382349102225834E-2</v>
      </c>
      <c r="L74" s="52">
        <f t="shared" si="50"/>
        <v>-0.15699008703275166</v>
      </c>
      <c r="N74" s="40">
        <f t="shared" si="57"/>
        <v>1.9796257843523593</v>
      </c>
      <c r="O74" s="143">
        <f t="shared" si="51"/>
        <v>2.3347292755589955</v>
      </c>
      <c r="P74" s="52">
        <f t="shared" si="58"/>
        <v>0.17937909983467376</v>
      </c>
    </row>
    <row r="75" spans="1:16" ht="20.100000000000001" customHeight="1" x14ac:dyDescent="0.25">
      <c r="A75" s="38" t="s">
        <v>201</v>
      </c>
      <c r="B75" s="19">
        <v>9031.1</v>
      </c>
      <c r="C75" s="140">
        <v>5781.2499999999991</v>
      </c>
      <c r="D75" s="247">
        <f t="shared" si="54"/>
        <v>3.9995371199302694E-2</v>
      </c>
      <c r="E75" s="215">
        <f t="shared" si="55"/>
        <v>2.5839508594114404E-2</v>
      </c>
      <c r="F75" s="52">
        <f t="shared" si="56"/>
        <v>-0.35985095946230261</v>
      </c>
      <c r="H75" s="19">
        <v>833.10500000000013</v>
      </c>
      <c r="I75" s="140">
        <v>559.75499999999988</v>
      </c>
      <c r="J75" s="214">
        <f t="shared" si="52"/>
        <v>2.8495002596207179E-2</v>
      </c>
      <c r="K75" s="215">
        <f t="shared" si="53"/>
        <v>1.8671515913743473E-2</v>
      </c>
      <c r="L75" s="52">
        <f t="shared" si="50"/>
        <v>-0.32810990211317925</v>
      </c>
      <c r="N75" s="40">
        <f t="shared" si="57"/>
        <v>0.92248452569454453</v>
      </c>
      <c r="O75" s="143">
        <f t="shared" si="51"/>
        <v>0.96822486486486481</v>
      </c>
      <c r="P75" s="52">
        <f t="shared" si="58"/>
        <v>4.9583855226061471E-2</v>
      </c>
    </row>
    <row r="76" spans="1:16" ht="20.100000000000001" customHeight="1" x14ac:dyDescent="0.25">
      <c r="A76" s="38" t="s">
        <v>198</v>
      </c>
      <c r="B76" s="19">
        <v>13856.360000000002</v>
      </c>
      <c r="C76" s="140">
        <v>14541.009999999997</v>
      </c>
      <c r="D76" s="247">
        <f t="shared" si="54"/>
        <v>6.1364646795093611E-2</v>
      </c>
      <c r="E76" s="215">
        <f t="shared" si="55"/>
        <v>6.4991576711282764E-2</v>
      </c>
      <c r="F76" s="52">
        <f t="shared" si="56"/>
        <v>4.9410523398641062E-2</v>
      </c>
      <c r="H76" s="19">
        <v>445.43099999999993</v>
      </c>
      <c r="I76" s="140">
        <v>519.80800000000011</v>
      </c>
      <c r="J76" s="214">
        <f t="shared" si="52"/>
        <v>1.5235243458424995E-2</v>
      </c>
      <c r="K76" s="215">
        <f t="shared" si="53"/>
        <v>1.7339020364429386E-2</v>
      </c>
      <c r="L76" s="52">
        <f t="shared" si="50"/>
        <v>0.16697760146913931</v>
      </c>
      <c r="N76" s="40">
        <f t="shared" si="57"/>
        <v>0.32146321256087451</v>
      </c>
      <c r="O76" s="143">
        <f t="shared" si="51"/>
        <v>0.35747723163659212</v>
      </c>
      <c r="P76" s="52">
        <f t="shared" si="58"/>
        <v>0.11203154099288341</v>
      </c>
    </row>
    <row r="77" spans="1:16" ht="20.100000000000001" customHeight="1" x14ac:dyDescent="0.25">
      <c r="A77" s="38" t="s">
        <v>176</v>
      </c>
      <c r="B77" s="19">
        <v>2043.3099999999997</v>
      </c>
      <c r="C77" s="140">
        <v>2089.69</v>
      </c>
      <c r="D77" s="247">
        <f t="shared" si="54"/>
        <v>9.0490573601496125E-3</v>
      </c>
      <c r="E77" s="215">
        <f t="shared" si="55"/>
        <v>9.3399459829682056E-3</v>
      </c>
      <c r="F77" s="52">
        <f t="shared" si="56"/>
        <v>2.269846474592712E-2</v>
      </c>
      <c r="H77" s="19">
        <v>452.88499999999993</v>
      </c>
      <c r="I77" s="140">
        <v>515.89999999999986</v>
      </c>
      <c r="J77" s="214">
        <f t="shared" si="52"/>
        <v>1.5490195414483508E-2</v>
      </c>
      <c r="K77" s="215">
        <f t="shared" si="53"/>
        <v>1.7208662825522338E-2</v>
      </c>
      <c r="L77" s="52">
        <f t="shared" si="50"/>
        <v>0.13914128310719043</v>
      </c>
      <c r="N77" s="40">
        <f t="shared" si="57"/>
        <v>2.2164282463258145</v>
      </c>
      <c r="O77" s="143">
        <f t="shared" si="51"/>
        <v>2.4687872363843431</v>
      </c>
      <c r="P77" s="52">
        <f t="shared" si="58"/>
        <v>0.11385840731675635</v>
      </c>
    </row>
    <row r="78" spans="1:16" ht="20.100000000000001" customHeight="1" x14ac:dyDescent="0.25">
      <c r="A78" s="38" t="s">
        <v>196</v>
      </c>
      <c r="B78" s="19">
        <v>2666.28</v>
      </c>
      <c r="C78" s="140">
        <v>2984.2100000000005</v>
      </c>
      <c r="D78" s="247">
        <f t="shared" si="54"/>
        <v>1.180795897745311E-2</v>
      </c>
      <c r="E78" s="215">
        <f t="shared" si="55"/>
        <v>1.3338035881797564E-2</v>
      </c>
      <c r="F78" s="52">
        <f t="shared" si="56"/>
        <v>0.11924103995079297</v>
      </c>
      <c r="H78" s="19">
        <v>437.80399999999997</v>
      </c>
      <c r="I78" s="140">
        <v>509.62099999999998</v>
      </c>
      <c r="J78" s="214">
        <f t="shared" si="52"/>
        <v>1.4974374318519135E-2</v>
      </c>
      <c r="K78" s="215">
        <f t="shared" si="53"/>
        <v>1.6999216820712388E-2</v>
      </c>
      <c r="L78" s="52">
        <f t="shared" si="50"/>
        <v>0.16403915907575081</v>
      </c>
      <c r="N78" s="40">
        <f t="shared" si="57"/>
        <v>1.6420030904481147</v>
      </c>
      <c r="O78" s="143">
        <f t="shared" si="51"/>
        <v>1.7077249925440903</v>
      </c>
      <c r="P78" s="52">
        <f t="shared" si="58"/>
        <v>4.0025443605005415E-2</v>
      </c>
    </row>
    <row r="79" spans="1:16" ht="20.100000000000001" customHeight="1" x14ac:dyDescent="0.25">
      <c r="A79" s="38" t="s">
        <v>206</v>
      </c>
      <c r="B79" s="19">
        <v>827.83</v>
      </c>
      <c r="C79" s="140">
        <v>1374.4</v>
      </c>
      <c r="D79" s="247">
        <f t="shared" si="54"/>
        <v>3.6661500968784254E-3</v>
      </c>
      <c r="E79" s="215">
        <f t="shared" si="55"/>
        <v>6.142931132843389E-3</v>
      </c>
      <c r="F79" s="52">
        <f t="shared" si="56"/>
        <v>0.6602442530471232</v>
      </c>
      <c r="H79" s="19">
        <v>194.09200000000001</v>
      </c>
      <c r="I79" s="140">
        <v>334.59499999999997</v>
      </c>
      <c r="J79" s="214">
        <f t="shared" si="52"/>
        <v>6.6386014294753277E-3</v>
      </c>
      <c r="K79" s="215">
        <f t="shared" si="53"/>
        <v>1.1160946962794432E-2</v>
      </c>
      <c r="L79" s="52">
        <f t="shared" si="50"/>
        <v>0.72389897574346163</v>
      </c>
      <c r="N79" s="40">
        <f t="shared" ref="N79:N83" si="59">(H79/B79)*10</f>
        <v>2.344587656886076</v>
      </c>
      <c r="O79" s="143">
        <f t="shared" ref="O79:O83" si="60">(I79/C79)*10</f>
        <v>2.434480500582072</v>
      </c>
      <c r="P79" s="52">
        <f t="shared" ref="P79:P83" si="61">(O79-N79)/N79</f>
        <v>3.8340577044317328E-2</v>
      </c>
    </row>
    <row r="80" spans="1:16" ht="20.100000000000001" customHeight="1" x14ac:dyDescent="0.25">
      <c r="A80" s="38" t="s">
        <v>179</v>
      </c>
      <c r="B80" s="19">
        <v>4657.9500000000007</v>
      </c>
      <c r="C80" s="140">
        <v>1440.0100000000002</v>
      </c>
      <c r="D80" s="247">
        <f t="shared" si="54"/>
        <v>2.0628322051332838E-2</v>
      </c>
      <c r="E80" s="215">
        <f t="shared" si="55"/>
        <v>6.4361774305921196E-3</v>
      </c>
      <c r="F80" s="52">
        <f t="shared" si="56"/>
        <v>-0.69084897862793715</v>
      </c>
      <c r="H80" s="19">
        <v>651.48399999999992</v>
      </c>
      <c r="I80" s="140">
        <v>283.06400000000002</v>
      </c>
      <c r="J80" s="214">
        <f t="shared" si="52"/>
        <v>2.2282951454363414E-2</v>
      </c>
      <c r="K80" s="215">
        <f t="shared" si="53"/>
        <v>9.4420487188285659E-3</v>
      </c>
      <c r="L80" s="52">
        <f t="shared" si="50"/>
        <v>-0.56550889968134277</v>
      </c>
      <c r="N80" s="40">
        <f t="shared" si="59"/>
        <v>1.3986496205412249</v>
      </c>
      <c r="O80" s="143">
        <f t="shared" si="60"/>
        <v>1.9657085714682534</v>
      </c>
      <c r="P80" s="52">
        <f t="shared" si="61"/>
        <v>0.40543317110942911</v>
      </c>
    </row>
    <row r="81" spans="1:16" ht="20.100000000000001" customHeight="1" x14ac:dyDescent="0.25">
      <c r="A81" s="38" t="s">
        <v>199</v>
      </c>
      <c r="B81" s="19">
        <v>1898.8600000000001</v>
      </c>
      <c r="C81" s="140">
        <v>928.2299999999999</v>
      </c>
      <c r="D81" s="247">
        <f t="shared" si="54"/>
        <v>8.4093422235949015E-3</v>
      </c>
      <c r="E81" s="215">
        <f t="shared" si="55"/>
        <v>4.1487579783463461E-3</v>
      </c>
      <c r="F81" s="52">
        <f t="shared" si="56"/>
        <v>-0.51116459349293797</v>
      </c>
      <c r="H81" s="19">
        <v>451.69900000000001</v>
      </c>
      <c r="I81" s="140">
        <v>235.46399999999997</v>
      </c>
      <c r="J81" s="214">
        <f t="shared" si="52"/>
        <v>1.5449630211923087E-2</v>
      </c>
      <c r="K81" s="215">
        <f t="shared" si="53"/>
        <v>7.8542752152525527E-3</v>
      </c>
      <c r="L81" s="52">
        <f t="shared" si="50"/>
        <v>-0.47871480786984261</v>
      </c>
      <c r="N81" s="40">
        <f t="shared" si="59"/>
        <v>2.3787904321540294</v>
      </c>
      <c r="O81" s="143">
        <f t="shared" si="60"/>
        <v>2.5366988785107134</v>
      </c>
      <c r="P81" s="52">
        <f t="shared" si="61"/>
        <v>6.6381823393200548E-2</v>
      </c>
    </row>
    <row r="82" spans="1:16" ht="20.100000000000001" customHeight="1" x14ac:dyDescent="0.25">
      <c r="A82" s="38" t="s">
        <v>221</v>
      </c>
      <c r="B82" s="19">
        <v>507.77</v>
      </c>
      <c r="C82" s="140">
        <v>1490.77</v>
      </c>
      <c r="D82" s="247">
        <f t="shared" si="54"/>
        <v>2.2487238136959979E-3</v>
      </c>
      <c r="E82" s="215">
        <f t="shared" si="55"/>
        <v>6.6630511095088323E-3</v>
      </c>
      <c r="F82" s="52">
        <f t="shared" si="56"/>
        <v>1.9359158674202888</v>
      </c>
      <c r="H82" s="19">
        <v>64.042999999999992</v>
      </c>
      <c r="I82" s="140">
        <v>213.274</v>
      </c>
      <c r="J82" s="214">
        <f t="shared" si="52"/>
        <v>2.1904867348880343E-3</v>
      </c>
      <c r="K82" s="215">
        <f t="shared" si="53"/>
        <v>7.1140925672619733E-3</v>
      </c>
      <c r="L82" s="52">
        <f t="shared" si="50"/>
        <v>2.3301687928423092</v>
      </c>
      <c r="N82" s="40">
        <f t="shared" si="59"/>
        <v>1.2612600193000767</v>
      </c>
      <c r="O82" s="143">
        <f t="shared" si="60"/>
        <v>1.4306298087565485</v>
      </c>
      <c r="P82" s="52">
        <f t="shared" si="61"/>
        <v>0.13428617958607922</v>
      </c>
    </row>
    <row r="83" spans="1:16" ht="20.100000000000001" customHeight="1" x14ac:dyDescent="0.25">
      <c r="A83" s="38" t="s">
        <v>178</v>
      </c>
      <c r="B83" s="19">
        <v>1381.0399999999997</v>
      </c>
      <c r="C83" s="140">
        <v>1185.71</v>
      </c>
      <c r="D83" s="247">
        <f t="shared" si="54"/>
        <v>6.1161107108862684E-3</v>
      </c>
      <c r="E83" s="215">
        <f t="shared" si="55"/>
        <v>5.2995742676977117E-3</v>
      </c>
      <c r="F83" s="52">
        <f t="shared" si="56"/>
        <v>-0.1414368881422694</v>
      </c>
      <c r="H83" s="19">
        <v>175.53099999999998</v>
      </c>
      <c r="I83" s="140">
        <v>211.24600000000004</v>
      </c>
      <c r="J83" s="214">
        <f t="shared" si="52"/>
        <v>6.0037525890672136E-3</v>
      </c>
      <c r="K83" s="215">
        <f t="shared" si="53"/>
        <v>7.0464454104289462E-3</v>
      </c>
      <c r="L83" s="52">
        <f t="shared" si="50"/>
        <v>0.20346833322888871</v>
      </c>
      <c r="N83" s="40">
        <f t="shared" si="59"/>
        <v>1.2710059085906276</v>
      </c>
      <c r="O83" s="143">
        <f t="shared" si="60"/>
        <v>1.7815992105995568</v>
      </c>
      <c r="P83" s="52">
        <f t="shared" si="61"/>
        <v>0.40172378315306789</v>
      </c>
    </row>
    <row r="84" spans="1:16" ht="20.100000000000001" customHeight="1" x14ac:dyDescent="0.25">
      <c r="A84" s="38" t="s">
        <v>195</v>
      </c>
      <c r="B84" s="19">
        <v>1580.0900000000001</v>
      </c>
      <c r="C84" s="140">
        <v>1675.3400000000001</v>
      </c>
      <c r="D84" s="247">
        <f t="shared" si="54"/>
        <v>6.9976288689424541E-3</v>
      </c>
      <c r="E84" s="215">
        <f t="shared" si="55"/>
        <v>7.4879934837731692E-3</v>
      </c>
      <c r="F84" s="52">
        <f t="shared" si="56"/>
        <v>6.0281376377294957E-2</v>
      </c>
      <c r="H84" s="19">
        <v>180.76500000000004</v>
      </c>
      <c r="I84" s="140">
        <v>208.36800000000002</v>
      </c>
      <c r="J84" s="214">
        <f t="shared" si="52"/>
        <v>6.182773052980586E-3</v>
      </c>
      <c r="K84" s="215">
        <f t="shared" si="53"/>
        <v>6.9504451553177747E-3</v>
      </c>
      <c r="L84" s="52">
        <f t="shared" si="50"/>
        <v>0.15270102066218558</v>
      </c>
      <c r="N84" s="40">
        <f t="shared" ref="N84" si="62">(H84/B84)*10</f>
        <v>1.1440171129492624</v>
      </c>
      <c r="O84" s="143">
        <f t="shared" ref="O84" si="63">(I84/C84)*10</f>
        <v>1.2437355999379232</v>
      </c>
      <c r="P84" s="52">
        <f t="shared" ref="P84" si="64">(O84-N84)/N84</f>
        <v>8.7165205712340821E-2</v>
      </c>
    </row>
    <row r="85" spans="1:16" ht="20.100000000000001" customHeight="1" x14ac:dyDescent="0.25">
      <c r="A85" s="38" t="s">
        <v>182</v>
      </c>
      <c r="B85" s="19">
        <v>786.02</v>
      </c>
      <c r="C85" s="140">
        <v>552.4</v>
      </c>
      <c r="D85" s="247">
        <f t="shared" si="54"/>
        <v>3.480989211732336E-3</v>
      </c>
      <c r="E85" s="215">
        <f t="shared" si="55"/>
        <v>2.4689720298186027E-3</v>
      </c>
      <c r="F85" s="52">
        <f t="shared" si="56"/>
        <v>-0.29721890028243558</v>
      </c>
      <c r="H85" s="19">
        <v>596.04500000000007</v>
      </c>
      <c r="I85" s="140">
        <v>193.476</v>
      </c>
      <c r="J85" s="214">
        <f t="shared" si="52"/>
        <v>2.0386750556600077E-2</v>
      </c>
      <c r="K85" s="215">
        <f t="shared" si="53"/>
        <v>6.4536988734847081E-3</v>
      </c>
      <c r="L85" s="52">
        <f t="shared" si="50"/>
        <v>-0.67540034728921483</v>
      </c>
      <c r="N85" s="40">
        <f t="shared" ref="N85" si="65">(H85/B85)*10</f>
        <v>7.583076766494492</v>
      </c>
      <c r="O85" s="143">
        <f t="shared" ref="O85" si="66">(I85/C85)*10</f>
        <v>3.502461984069515</v>
      </c>
      <c r="P85" s="52">
        <f t="shared" ref="P85" si="67">(O85-N85)/N85</f>
        <v>-0.53812125448274539</v>
      </c>
    </row>
    <row r="86" spans="1:16" ht="20.100000000000001" customHeight="1" x14ac:dyDescent="0.25">
      <c r="A86" s="38" t="s">
        <v>197</v>
      </c>
      <c r="B86" s="19">
        <v>336.54</v>
      </c>
      <c r="C86" s="140">
        <v>813.74999999999989</v>
      </c>
      <c r="D86" s="247">
        <f t="shared" si="54"/>
        <v>1.490410052309611E-3</v>
      </c>
      <c r="E86" s="215">
        <f t="shared" si="55"/>
        <v>3.6370854258958867E-3</v>
      </c>
      <c r="F86" s="52">
        <f t="shared" si="56"/>
        <v>1.4179889463362447</v>
      </c>
      <c r="H86" s="19">
        <v>69.188999999999993</v>
      </c>
      <c r="I86" s="140">
        <v>144.76400000000001</v>
      </c>
      <c r="J86" s="214">
        <f t="shared" si="52"/>
        <v>2.366497301815471E-3</v>
      </c>
      <c r="K86" s="215">
        <f t="shared" si="53"/>
        <v>4.8288328460436456E-3</v>
      </c>
      <c r="L86" s="52">
        <f t="shared" ref="L86:L88" si="68">(I86-H86)/H86</f>
        <v>1.0922979086270943</v>
      </c>
      <c r="N86" s="40">
        <f t="shared" ref="N86" si="69">(H86/B86)*10</f>
        <v>2.0558923159208411</v>
      </c>
      <c r="O86" s="143">
        <f t="shared" ref="O86" si="70">(I86/C86)*10</f>
        <v>1.7789738863287254</v>
      </c>
      <c r="P86" s="52">
        <f t="shared" ref="P86" si="71">(O86-N86)/N86</f>
        <v>-0.13469500685792629</v>
      </c>
    </row>
    <row r="87" spans="1:16" ht="20.100000000000001" customHeight="1" x14ac:dyDescent="0.25">
      <c r="A87" s="38" t="s">
        <v>222</v>
      </c>
      <c r="B87" s="19">
        <v>700.64</v>
      </c>
      <c r="C87" s="140">
        <v>469.2</v>
      </c>
      <c r="D87" s="247">
        <f t="shared" si="54"/>
        <v>3.1028730583294879E-3</v>
      </c>
      <c r="E87" s="215">
        <f t="shared" si="55"/>
        <v>2.0971065828944398E-3</v>
      </c>
      <c r="F87" s="52">
        <f t="shared" si="56"/>
        <v>-0.33032655857501714</v>
      </c>
      <c r="H87" s="19">
        <v>193.36499999999998</v>
      </c>
      <c r="I87" s="140">
        <v>136.06800000000001</v>
      </c>
      <c r="J87" s="214">
        <f t="shared" si="52"/>
        <v>6.6137355759665339E-3</v>
      </c>
      <c r="K87" s="215">
        <f t="shared" si="53"/>
        <v>4.5387639723651375E-3</v>
      </c>
      <c r="L87" s="52">
        <f t="shared" si="68"/>
        <v>-0.29631525870762532</v>
      </c>
      <c r="N87" s="40">
        <f t="shared" ref="N87:N88" si="72">(H87/B87)*10</f>
        <v>2.759833866179493</v>
      </c>
      <c r="O87" s="143">
        <f t="shared" ref="O87:O88" si="73">(I87/C87)*10</f>
        <v>2.9000000000000004</v>
      </c>
      <c r="P87" s="52">
        <f t="shared" ref="P87:P88" si="74">(O87-N87)/N87</f>
        <v>5.078788819072752E-2</v>
      </c>
    </row>
    <row r="88" spans="1:16" ht="20.100000000000001" customHeight="1" x14ac:dyDescent="0.25">
      <c r="A88" s="38" t="s">
        <v>223</v>
      </c>
      <c r="B88" s="19">
        <v>759.18000000000006</v>
      </c>
      <c r="C88" s="140">
        <v>582.31999999999994</v>
      </c>
      <c r="D88" s="247">
        <f t="shared" si="54"/>
        <v>3.3621248692946174E-3</v>
      </c>
      <c r="E88" s="215">
        <f t="shared" si="55"/>
        <v>2.6027005655394077E-3</v>
      </c>
      <c r="F88" s="52">
        <f>(C88-B88)/B88</f>
        <v>-0.23296187992307504</v>
      </c>
      <c r="H88" s="19">
        <v>115.711</v>
      </c>
      <c r="I88" s="140">
        <v>122.53699999999999</v>
      </c>
      <c r="J88" s="214">
        <f t="shared" si="52"/>
        <v>3.9577067061291535E-3</v>
      </c>
      <c r="K88" s="215">
        <f t="shared" si="53"/>
        <v>4.0874160043633092E-3</v>
      </c>
      <c r="L88" s="52">
        <f t="shared" si="68"/>
        <v>5.899179853255087E-2</v>
      </c>
      <c r="N88" s="40">
        <f t="shared" si="72"/>
        <v>1.5241576437735449</v>
      </c>
      <c r="O88" s="143">
        <f t="shared" si="73"/>
        <v>2.1042897376013188</v>
      </c>
      <c r="P88" s="52">
        <f t="shared" si="74"/>
        <v>0.38062473143622422</v>
      </c>
    </row>
    <row r="89" spans="1:16" ht="20.100000000000001" customHeight="1" x14ac:dyDescent="0.25">
      <c r="A89" s="38" t="s">
        <v>224</v>
      </c>
      <c r="B89" s="19">
        <v>221.67000000000002</v>
      </c>
      <c r="C89" s="140">
        <v>381.15000000000003</v>
      </c>
      <c r="D89" s="247">
        <f t="shared" si="54"/>
        <v>9.8169369553536417E-4</v>
      </c>
      <c r="E89" s="215">
        <f t="shared" si="55"/>
        <v>1.703563883355106E-3</v>
      </c>
      <c r="F89" s="52">
        <f t="shared" ref="F89:F94" si="75">(C89-B89)/B89</f>
        <v>0.71944782785221273</v>
      </c>
      <c r="H89" s="19">
        <v>60.433999999999997</v>
      </c>
      <c r="I89" s="140">
        <v>120.03200000000001</v>
      </c>
      <c r="J89" s="214">
        <f t="shared" si="52"/>
        <v>2.0670467550899158E-3</v>
      </c>
      <c r="K89" s="215">
        <f t="shared" si="53"/>
        <v>4.0038577559083121E-3</v>
      </c>
      <c r="L89" s="52">
        <f t="shared" ref="L89:L94" si="76">(I89-H89)/H89</f>
        <v>0.98616672733891542</v>
      </c>
      <c r="N89" s="40">
        <f t="shared" ref="N89:N94" si="77">(H89/B89)*10</f>
        <v>2.7263048675959753</v>
      </c>
      <c r="O89" s="143">
        <f t="shared" ref="O89:O94" si="78">(I89/C89)*10</f>
        <v>3.1492063492063496</v>
      </c>
      <c r="P89" s="52">
        <f t="shared" ref="P89:P94" si="79">(O89-N89)/N89</f>
        <v>0.15511892548659972</v>
      </c>
    </row>
    <row r="90" spans="1:16" ht="20.100000000000001" customHeight="1" x14ac:dyDescent="0.25">
      <c r="A90" s="38" t="s">
        <v>177</v>
      </c>
      <c r="B90" s="19">
        <v>40.110000000000014</v>
      </c>
      <c r="C90" s="140">
        <v>66.320000000000007</v>
      </c>
      <c r="D90" s="247">
        <f t="shared" si="54"/>
        <v>1.7763221964146465E-4</v>
      </c>
      <c r="E90" s="215">
        <f t="shared" si="55"/>
        <v>2.9641966875012632E-4</v>
      </c>
      <c r="F90" s="52">
        <f t="shared" si="75"/>
        <v>0.65345300423834418</v>
      </c>
      <c r="H90" s="19">
        <v>56.855000000000004</v>
      </c>
      <c r="I90" s="140">
        <v>106.27799999999999</v>
      </c>
      <c r="J90" s="214">
        <f t="shared" si="52"/>
        <v>1.9446328765370018E-3</v>
      </c>
      <c r="K90" s="215">
        <f t="shared" si="53"/>
        <v>3.5450712691817471E-3</v>
      </c>
      <c r="L90" s="52">
        <f t="shared" si="76"/>
        <v>0.869281505584381</v>
      </c>
      <c r="N90" s="40">
        <f t="shared" si="77"/>
        <v>14.174769384193464</v>
      </c>
      <c r="O90" s="143">
        <f t="shared" si="78"/>
        <v>16.025030156815436</v>
      </c>
      <c r="P90" s="52">
        <f t="shared" si="79"/>
        <v>0.13053198415243572</v>
      </c>
    </row>
    <row r="91" spans="1:16" ht="20.100000000000001" customHeight="1" x14ac:dyDescent="0.25">
      <c r="A91" s="38" t="s">
        <v>225</v>
      </c>
      <c r="B91" s="19">
        <v>1458</v>
      </c>
      <c r="C91" s="140">
        <v>1981.49</v>
      </c>
      <c r="D91" s="247">
        <f t="shared" si="54"/>
        <v>6.4569378269073892E-3</v>
      </c>
      <c r="E91" s="215">
        <f t="shared" si="55"/>
        <v>8.8563421205019258E-3</v>
      </c>
      <c r="F91" s="52">
        <f t="shared" si="75"/>
        <v>0.35904663923182445</v>
      </c>
      <c r="H91" s="19">
        <v>61.225999999999999</v>
      </c>
      <c r="I91" s="140">
        <v>99.781000000000006</v>
      </c>
      <c r="J91" s="214">
        <f t="shared" si="52"/>
        <v>2.0941358279633186E-3</v>
      </c>
      <c r="K91" s="215">
        <f t="shared" si="53"/>
        <v>3.3283535285781062E-3</v>
      </c>
      <c r="L91" s="52">
        <f t="shared" si="76"/>
        <v>0.62971613366870294</v>
      </c>
      <c r="N91" s="40">
        <f t="shared" si="77"/>
        <v>0.41993141289437586</v>
      </c>
      <c r="O91" s="143">
        <f t="shared" si="78"/>
        <v>0.50356549869037948</v>
      </c>
      <c r="P91" s="52">
        <f t="shared" si="79"/>
        <v>0.19916129926922105</v>
      </c>
    </row>
    <row r="92" spans="1:16" ht="20.100000000000001" customHeight="1" x14ac:dyDescent="0.25">
      <c r="A92" s="38" t="s">
        <v>211</v>
      </c>
      <c r="B92" s="19">
        <v>53.510000000000005</v>
      </c>
      <c r="C92" s="140">
        <v>349.81</v>
      </c>
      <c r="D92" s="247">
        <f t="shared" si="54"/>
        <v>2.369758183249756E-4</v>
      </c>
      <c r="E92" s="215">
        <f t="shared" si="55"/>
        <v>1.5634886056315089E-3</v>
      </c>
      <c r="F92" s="52">
        <f t="shared" si="75"/>
        <v>5.5372827508876838</v>
      </c>
      <c r="H92" s="19">
        <v>13.33</v>
      </c>
      <c r="I92" s="140">
        <v>93.168999999999997</v>
      </c>
      <c r="J92" s="214">
        <f t="shared" si="52"/>
        <v>4.5593098661926362E-4</v>
      </c>
      <c r="K92" s="215">
        <f t="shared" si="53"/>
        <v>3.1077997805603625E-3</v>
      </c>
      <c r="L92" s="52">
        <f t="shared" si="76"/>
        <v>5.9894223555888972</v>
      </c>
      <c r="N92" s="40">
        <f t="shared" si="77"/>
        <v>2.491123154550551</v>
      </c>
      <c r="O92" s="143">
        <f t="shared" si="78"/>
        <v>2.6634172836682768</v>
      </c>
      <c r="P92" s="52">
        <f t="shared" si="79"/>
        <v>6.9163232176215367E-2</v>
      </c>
    </row>
    <row r="93" spans="1:16" ht="20.100000000000001" customHeight="1" x14ac:dyDescent="0.25">
      <c r="A93" s="38" t="s">
        <v>215</v>
      </c>
      <c r="B93" s="19">
        <v>42.800000000000004</v>
      </c>
      <c r="C93" s="140">
        <v>141.35999999999999</v>
      </c>
      <c r="D93" s="247">
        <f t="shared" si="54"/>
        <v>1.8954522564584107E-4</v>
      </c>
      <c r="E93" s="215">
        <f t="shared" si="55"/>
        <v>6.3181369684134261E-4</v>
      </c>
      <c r="F93" s="52">
        <f t="shared" si="75"/>
        <v>2.3028037383177562</v>
      </c>
      <c r="H93" s="19">
        <v>8.7639999999999993</v>
      </c>
      <c r="I93" s="140">
        <v>79.510000000000005</v>
      </c>
      <c r="J93" s="214">
        <f t="shared" si="52"/>
        <v>2.9975837709911676E-4</v>
      </c>
      <c r="K93" s="215">
        <f t="shared" si="53"/>
        <v>2.6521821695237092E-3</v>
      </c>
      <c r="L93" s="52">
        <f t="shared" si="76"/>
        <v>8.0723413966225479</v>
      </c>
      <c r="N93" s="40">
        <f t="shared" si="77"/>
        <v>2.0476635514018686</v>
      </c>
      <c r="O93" s="143">
        <f t="shared" si="78"/>
        <v>5.624646293152237</v>
      </c>
      <c r="P93" s="52">
        <f t="shared" si="79"/>
        <v>1.7468605813203537</v>
      </c>
    </row>
    <row r="94" spans="1:16" ht="20.100000000000001" customHeight="1" x14ac:dyDescent="0.25">
      <c r="A94" s="38" t="s">
        <v>226</v>
      </c>
      <c r="B94" s="19">
        <v>238.69</v>
      </c>
      <c r="C94" s="140">
        <v>299.73</v>
      </c>
      <c r="D94" s="247">
        <f t="shared" si="54"/>
        <v>1.0570689231169581E-3</v>
      </c>
      <c r="E94" s="215">
        <f t="shared" si="55"/>
        <v>1.3396542116175414E-3</v>
      </c>
      <c r="F94" s="52">
        <f t="shared" si="75"/>
        <v>0.25572918848715914</v>
      </c>
      <c r="H94" s="19">
        <v>58.609000000000002</v>
      </c>
      <c r="I94" s="140">
        <v>78.831999999999994</v>
      </c>
      <c r="J94" s="214">
        <f t="shared" si="52"/>
        <v>2.0046255960066333E-3</v>
      </c>
      <c r="K94" s="215">
        <f t="shared" si="53"/>
        <v>2.6295664040736134E-3</v>
      </c>
      <c r="L94" s="52">
        <f t="shared" si="76"/>
        <v>0.34504939514409033</v>
      </c>
      <c r="N94" s="40">
        <f t="shared" si="77"/>
        <v>2.4554443001382547</v>
      </c>
      <c r="O94" s="143">
        <f t="shared" si="78"/>
        <v>2.6301004237146763</v>
      </c>
      <c r="P94" s="52">
        <f t="shared" si="79"/>
        <v>7.1130150892279503E-2</v>
      </c>
    </row>
    <row r="95" spans="1:16" ht="20.100000000000001" customHeight="1" thickBot="1" x14ac:dyDescent="0.3">
      <c r="A95" s="8" t="s">
        <v>17</v>
      </c>
      <c r="B95" s="19">
        <f>B96-SUM(B68:B94)</f>
        <v>9004.8799999999756</v>
      </c>
      <c r="C95" s="140">
        <f>C96-SUM(C68:C94)</f>
        <v>6899.7099999999919</v>
      </c>
      <c r="D95" s="247">
        <f t="shared" si="54"/>
        <v>3.9879252605460665E-2</v>
      </c>
      <c r="E95" s="215">
        <f t="shared" si="55"/>
        <v>3.083850652400379E-2</v>
      </c>
      <c r="F95" s="52">
        <f t="shared" ref="F95" si="80">(C95-B95)/B95</f>
        <v>-0.23378101651548822</v>
      </c>
      <c r="H95" s="196">
        <f>H96-SUM(H68:H94)</f>
        <v>2096.2829999999958</v>
      </c>
      <c r="I95" s="119">
        <f>I96-SUM(I68:I94)</f>
        <v>1302.6460000000006</v>
      </c>
      <c r="J95" s="214">
        <f t="shared" si="52"/>
        <v>7.1699953220044105E-2</v>
      </c>
      <c r="K95" s="215">
        <f t="shared" si="53"/>
        <v>4.3451823599564621E-2</v>
      </c>
      <c r="L95" s="52">
        <f t="shared" ref="L95" si="81">(I95-H95)/H95</f>
        <v>-0.37859248965907599</v>
      </c>
      <c r="N95" s="40">
        <f t="shared" ref="N95:N96" si="82">(H95/B95)*10</f>
        <v>2.3279410719520985</v>
      </c>
      <c r="O95" s="143">
        <f t="shared" ref="O95:O96" si="83">(I95/C95)*10</f>
        <v>1.887972103175354</v>
      </c>
      <c r="P95" s="52">
        <f>(O95-N95)/N95</f>
        <v>-0.18899489084051765</v>
      </c>
    </row>
    <row r="96" spans="1:16" ht="26.25" customHeight="1" thickBot="1" x14ac:dyDescent="0.3">
      <c r="A96" s="12" t="s">
        <v>18</v>
      </c>
      <c r="B96" s="17">
        <v>225803.62999999998</v>
      </c>
      <c r="C96" s="145">
        <v>223736.84</v>
      </c>
      <c r="D96" s="243">
        <f>SUM(D68:D95)</f>
        <v>1.0000000000000002</v>
      </c>
      <c r="E96" s="244">
        <f>SUM(E68:E95)</f>
        <v>0.99999999999999978</v>
      </c>
      <c r="F96" s="57">
        <f>(C96-B96)/B96</f>
        <v>-9.153041516648688E-3</v>
      </c>
      <c r="G96" s="1"/>
      <c r="H96" s="17">
        <v>29236.880999999994</v>
      </c>
      <c r="I96" s="145">
        <v>29979.086999999992</v>
      </c>
      <c r="J96" s="255">
        <f t="shared" si="52"/>
        <v>1</v>
      </c>
      <c r="K96" s="244">
        <f t="shared" si="53"/>
        <v>1</v>
      </c>
      <c r="L96" s="57">
        <f>(I96-H96)/H96</f>
        <v>2.5385950026611884E-2</v>
      </c>
      <c r="M96" s="1"/>
      <c r="N96" s="37">
        <f t="shared" si="82"/>
        <v>1.2947923379265425</v>
      </c>
      <c r="O96" s="150">
        <f t="shared" si="83"/>
        <v>1.3399262723117031</v>
      </c>
      <c r="P96" s="57">
        <f>(O96-N96)/N96</f>
        <v>3.4858048710295388E-2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7:F27 J7:L28 D70:E74 D75 N7:O28 D28:E32 J29:K32 N39:O49 L57 J46:L49 J39:L45 J54:L56 J62:L62 J57:K61 D46:E51 D39:F45 D54:F57 F46:F49 P39:P49 J68:L78 D76:F78 N68:P78 F28 P28 D89:E90 D84:E88 J89:K90 J84:K86 D83:E83 D82:E82 J83:K83 J82:K82 F30 D59:F59 D58:E58 L61 N59:O59 P59 D80:F81 D79:E79 D93:E93 D91:E91 J81:L81 J79:K79 J87:K88 J95:L96 J91:K91 N95:P96 D92:E92 J92:K94 J80:K80 P54:P57 N54:O57 J51:K51 J50:K50 D95:F96 D94:E94 D61:F62 D60:E60 N61:O62 P61:P62 F32:F33 J52:K52 D52:E52 J53:K53 D53:E5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8E3075A-B5C9-4C2D-BA21-F357C07C28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4" id="{856466B3-3C34-4BA8-A922-77CF6F5864A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301" id="{A5F93436-C430-49B4-B20F-44E264D738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306" id="{BDD183D3-B628-4573-8C3E-F6319C5AC41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1" id="{10E20E31-D960-40BC-9CA0-194B7E6E6AA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lha16">
    <pageSetUpPr fitToPage="1"/>
  </sheetPr>
  <dimension ref="A1:R8"/>
  <sheetViews>
    <sheetView showGridLines="0" workbookViewId="0">
      <selection activeCell="J6" sqref="J6: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4" t="s">
        <v>94</v>
      </c>
    </row>
    <row r="2" spans="1:18" ht="15.75" thickBot="1" x14ac:dyDescent="0.3"/>
    <row r="3" spans="1:18" x14ac:dyDescent="0.25">
      <c r="A3" s="330" t="s">
        <v>16</v>
      </c>
      <c r="B3" s="313"/>
      <c r="C3" s="313"/>
      <c r="D3" s="349" t="s">
        <v>1</v>
      </c>
      <c r="E3" s="342"/>
      <c r="F3" s="349" t="s">
        <v>104</v>
      </c>
      <c r="G3" s="342"/>
      <c r="H3" s="130" t="s">
        <v>0</v>
      </c>
      <c r="J3" s="343" t="s">
        <v>19</v>
      </c>
      <c r="K3" s="342"/>
      <c r="L3" s="352" t="s">
        <v>104</v>
      </c>
      <c r="M3" s="353"/>
      <c r="N3" s="130" t="s">
        <v>0</v>
      </c>
      <c r="P3" s="341" t="s">
        <v>22</v>
      </c>
      <c r="Q3" s="342"/>
      <c r="R3" s="130" t="s">
        <v>0</v>
      </c>
    </row>
    <row r="4" spans="1:18" x14ac:dyDescent="0.25">
      <c r="A4" s="348"/>
      <c r="B4" s="314"/>
      <c r="C4" s="314"/>
      <c r="D4" s="350" t="s">
        <v>154</v>
      </c>
      <c r="E4" s="344"/>
      <c r="F4" s="350" t="str">
        <f>D4</f>
        <v>jan-abr</v>
      </c>
      <c r="G4" s="344"/>
      <c r="H4" s="131" t="s">
        <v>151</v>
      </c>
      <c r="J4" s="339" t="str">
        <f>D4</f>
        <v>jan-abr</v>
      </c>
      <c r="K4" s="344"/>
      <c r="L4" s="345" t="str">
        <f>D4</f>
        <v>jan-abr</v>
      </c>
      <c r="M4" s="346"/>
      <c r="N4" s="131" t="str">
        <f>H4</f>
        <v>2023/2022</v>
      </c>
      <c r="P4" s="339" t="str">
        <f>D4</f>
        <v>jan-abr</v>
      </c>
      <c r="Q4" s="340"/>
      <c r="R4" s="131" t="str">
        <f>N4</f>
        <v>2023/2022</v>
      </c>
    </row>
    <row r="5" spans="1:18" ht="19.5" customHeight="1" thickBot="1" x14ac:dyDescent="0.3">
      <c r="A5" s="331"/>
      <c r="B5" s="354"/>
      <c r="C5" s="354"/>
      <c r="D5" s="99">
        <v>2022</v>
      </c>
      <c r="E5" s="160">
        <v>2023</v>
      </c>
      <c r="F5" s="99">
        <f>D5</f>
        <v>2022</v>
      </c>
      <c r="G5" s="134">
        <f>E5</f>
        <v>2023</v>
      </c>
      <c r="H5" s="166" t="s">
        <v>1</v>
      </c>
      <c r="J5" s="25">
        <f>D5</f>
        <v>2022</v>
      </c>
      <c r="K5" s="134">
        <f>E5</f>
        <v>2023</v>
      </c>
      <c r="L5" s="159">
        <f>F5</f>
        <v>2022</v>
      </c>
      <c r="M5" s="144">
        <f>G5</f>
        <v>2023</v>
      </c>
      <c r="N5" s="259">
        <v>1000</v>
      </c>
      <c r="P5" s="25">
        <f>D5</f>
        <v>2022</v>
      </c>
      <c r="Q5" s="134">
        <f>E5</f>
        <v>2023</v>
      </c>
      <c r="R5" s="166"/>
    </row>
    <row r="6" spans="1:18" ht="24" customHeight="1" x14ac:dyDescent="0.25">
      <c r="A6" s="161" t="s">
        <v>20</v>
      </c>
      <c r="B6" s="1"/>
      <c r="C6" s="1"/>
      <c r="D6" s="115">
        <v>2074.9400000000005</v>
      </c>
      <c r="E6" s="147">
        <v>3021.3800000000015</v>
      </c>
      <c r="F6" s="248">
        <f>D6/D8</f>
        <v>0.28023635074450487</v>
      </c>
      <c r="G6" s="256">
        <f>E6/E8</f>
        <v>0.43874274844077871</v>
      </c>
      <c r="H6" s="165">
        <f>(E6-D6)/D6</f>
        <v>0.45612885191861002</v>
      </c>
      <c r="I6" s="1"/>
      <c r="J6" s="19">
        <v>1338.9340000000009</v>
      </c>
      <c r="K6" s="147">
        <v>1458.636</v>
      </c>
      <c r="L6" s="247">
        <f>J6/J8</f>
        <v>0.33304819288196919</v>
      </c>
      <c r="M6" s="246">
        <f>K6/K8</f>
        <v>0.40618637830540422</v>
      </c>
      <c r="N6" s="165">
        <f>(K6-J6)/J6</f>
        <v>8.9400971220388023E-2</v>
      </c>
      <c r="P6" s="27">
        <f t="shared" ref="P6:Q8" si="0">(J6/D6)*10</f>
        <v>6.4528805652211654</v>
      </c>
      <c r="Q6" s="152">
        <f t="shared" si="0"/>
        <v>4.8277144880816021</v>
      </c>
      <c r="R6" s="165">
        <f>(Q6-P6)/P6</f>
        <v>-0.25185125630538652</v>
      </c>
    </row>
    <row r="7" spans="1:18" ht="24" customHeight="1" thickBot="1" x14ac:dyDescent="0.3">
      <c r="A7" s="161" t="s">
        <v>21</v>
      </c>
      <c r="B7" s="1"/>
      <c r="C7" s="1"/>
      <c r="D7" s="117">
        <v>5329.31</v>
      </c>
      <c r="E7" s="140">
        <v>3865.0700000000011</v>
      </c>
      <c r="F7" s="248">
        <f>D7/D8</f>
        <v>0.71976364925549507</v>
      </c>
      <c r="G7" s="228">
        <f>E7/E8</f>
        <v>0.56125725155922135</v>
      </c>
      <c r="H7" s="55">
        <f t="shared" ref="H7:H8" si="1">(E7-D7)/D7</f>
        <v>-0.27475226624084531</v>
      </c>
      <c r="J7" s="19">
        <v>2681.3070000000002</v>
      </c>
      <c r="K7" s="140">
        <v>2132.4149999999995</v>
      </c>
      <c r="L7" s="247">
        <f>J7/J8</f>
        <v>0.66695180711803093</v>
      </c>
      <c r="M7" s="215">
        <f>K7/K8</f>
        <v>0.59381362169459573</v>
      </c>
      <c r="N7" s="102">
        <f t="shared" ref="N7:N8" si="2">(K7-J7)/J7</f>
        <v>-0.20471061314500752</v>
      </c>
      <c r="P7" s="27">
        <f t="shared" si="0"/>
        <v>5.0312460712550031</v>
      </c>
      <c r="Q7" s="152">
        <f t="shared" si="0"/>
        <v>5.5171445795289573</v>
      </c>
      <c r="R7" s="102">
        <f t="shared" ref="R7:R8" si="3">(Q7-P7)/P7</f>
        <v>9.6576176436695485E-2</v>
      </c>
    </row>
    <row r="8" spans="1:18" ht="26.25" customHeight="1" thickBot="1" x14ac:dyDescent="0.3">
      <c r="A8" s="12" t="s">
        <v>12</v>
      </c>
      <c r="B8" s="162"/>
      <c r="C8" s="162"/>
      <c r="D8" s="163">
        <v>7404.2500000000009</v>
      </c>
      <c r="E8" s="145">
        <v>6886.4500000000025</v>
      </c>
      <c r="F8" s="257">
        <f>SUM(F6:F7)</f>
        <v>1</v>
      </c>
      <c r="G8" s="258">
        <f>SUM(G6:G7)</f>
        <v>1</v>
      </c>
      <c r="H8" s="164">
        <f t="shared" si="1"/>
        <v>-6.9932808859776249E-2</v>
      </c>
      <c r="I8" s="1"/>
      <c r="J8" s="17">
        <v>4020.2410000000009</v>
      </c>
      <c r="K8" s="145">
        <v>3591.0509999999995</v>
      </c>
      <c r="L8" s="243">
        <f>SUM(L6:L7)</f>
        <v>1</v>
      </c>
      <c r="M8" s="244">
        <f>SUM(M6:M7)</f>
        <v>1</v>
      </c>
      <c r="N8" s="164">
        <f t="shared" si="2"/>
        <v>-0.10675728146645967</v>
      </c>
      <c r="O8" s="1"/>
      <c r="P8" s="29">
        <f t="shared" si="0"/>
        <v>5.4296397339365914</v>
      </c>
      <c r="Q8" s="146">
        <f t="shared" si="0"/>
        <v>5.2146621263495678</v>
      </c>
      <c r="R8" s="164">
        <f t="shared" si="3"/>
        <v>-3.9593346542563468E-2</v>
      </c>
    </row>
  </sheetData>
  <mergeCells count="11">
    <mergeCell ref="P3:Q3"/>
    <mergeCell ref="D4:E4"/>
    <mergeCell ref="F4:G4"/>
    <mergeCell ref="J4:K4"/>
    <mergeCell ref="L4:M4"/>
    <mergeCell ref="P4:Q4"/>
    <mergeCell ref="A3:C5"/>
    <mergeCell ref="D3:E3"/>
    <mergeCell ref="F3:G3"/>
    <mergeCell ref="J3:K3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1" id="{466DFE9A-1A2D-4465-8972-18919F96BB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2" id="{420028D9-0601-4A8E-90A6-DC61EC58398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  <x14:conditionalFormatting xmlns:xm="http://schemas.microsoft.com/office/excel/2006/main">
          <x14:cfRule type="iconSet" priority="1" id="{28EB7B98-9969-4BA3-972B-D7E4640ED6F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lha17">
    <pageSetUpPr fitToPage="1"/>
  </sheetPr>
  <dimension ref="A1:P84"/>
  <sheetViews>
    <sheetView showGridLines="0" workbookViewId="0">
      <selection activeCell="F66" sqref="F66"/>
    </sheetView>
  </sheetViews>
  <sheetFormatPr defaultRowHeight="15" x14ac:dyDescent="0.25"/>
  <cols>
    <col min="1" max="1" width="33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95</v>
      </c>
    </row>
    <row r="3" spans="1:16" ht="8.25" customHeight="1" thickBot="1" x14ac:dyDescent="0.3"/>
    <row r="4" spans="1:16" x14ac:dyDescent="0.25">
      <c r="A4" s="355" t="s">
        <v>3</v>
      </c>
      <c r="B4" s="349" t="s">
        <v>1</v>
      </c>
      <c r="C4" s="342"/>
      <c r="D4" s="349" t="s">
        <v>104</v>
      </c>
      <c r="E4" s="342"/>
      <c r="F4" s="130" t="s">
        <v>0</v>
      </c>
      <c r="H4" s="358" t="s">
        <v>19</v>
      </c>
      <c r="I4" s="359"/>
      <c r="J4" s="349" t="s">
        <v>13</v>
      </c>
      <c r="K4" s="347"/>
      <c r="L4" s="130" t="s">
        <v>0</v>
      </c>
      <c r="N4" s="341" t="s">
        <v>22</v>
      </c>
      <c r="O4" s="342"/>
      <c r="P4" s="130" t="s">
        <v>0</v>
      </c>
    </row>
    <row r="5" spans="1:16" x14ac:dyDescent="0.25">
      <c r="A5" s="356"/>
      <c r="B5" s="350" t="s">
        <v>154</v>
      </c>
      <c r="C5" s="344"/>
      <c r="D5" s="350" t="str">
        <f>B5</f>
        <v>jan-abr</v>
      </c>
      <c r="E5" s="344"/>
      <c r="F5" s="131" t="s">
        <v>151</v>
      </c>
      <c r="H5" s="339" t="str">
        <f>B5</f>
        <v>jan-abr</v>
      </c>
      <c r="I5" s="344"/>
      <c r="J5" s="350" t="str">
        <f>B5</f>
        <v>jan-abr</v>
      </c>
      <c r="K5" s="340"/>
      <c r="L5" s="131" t="str">
        <f>F5</f>
        <v>2023/2022</v>
      </c>
      <c r="N5" s="339" t="str">
        <f>B5</f>
        <v>jan-abr</v>
      </c>
      <c r="O5" s="340"/>
      <c r="P5" s="131" t="str">
        <f>L5</f>
        <v>2023/2022</v>
      </c>
    </row>
    <row r="6" spans="1:16" ht="19.5" customHeight="1" thickBot="1" x14ac:dyDescent="0.3">
      <c r="A6" s="357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172</v>
      </c>
      <c r="B7" s="39">
        <v>553.88</v>
      </c>
      <c r="C7" s="147">
        <v>1050.0000000000002</v>
      </c>
      <c r="D7" s="247">
        <f>B7/$B$33</f>
        <v>7.4805685923624923E-2</v>
      </c>
      <c r="E7" s="246">
        <f>C7/$C$33</f>
        <v>0.15247333531790688</v>
      </c>
      <c r="F7" s="52">
        <f>(C7-B7)/B7</f>
        <v>0.89571748393153794</v>
      </c>
      <c r="H7" s="39">
        <v>127.953</v>
      </c>
      <c r="I7" s="147">
        <v>526.21</v>
      </c>
      <c r="J7" s="247">
        <f>H7/$H$33</f>
        <v>3.1827196429268796E-2</v>
      </c>
      <c r="K7" s="246">
        <f>I7/$I$33</f>
        <v>0.14653370280733971</v>
      </c>
      <c r="L7" s="52">
        <f>(I7-H7)/H7</f>
        <v>3.112525693027909</v>
      </c>
      <c r="N7" s="27">
        <f t="shared" ref="N7:N33" si="0">(H7/B7)*10</f>
        <v>2.3101213259189719</v>
      </c>
      <c r="O7" s="151">
        <f t="shared" ref="O7:O33" si="1">(I7/C7)*10</f>
        <v>5.0115238095238093</v>
      </c>
      <c r="P7" s="61">
        <f>(O7-N7)/N7</f>
        <v>1.1693768865279026</v>
      </c>
    </row>
    <row r="8" spans="1:16" ht="20.100000000000001" customHeight="1" x14ac:dyDescent="0.25">
      <c r="A8" s="8" t="s">
        <v>162</v>
      </c>
      <c r="B8" s="19">
        <v>334.58999999999992</v>
      </c>
      <c r="C8" s="140">
        <v>314.86999999999995</v>
      </c>
      <c r="D8" s="247">
        <f t="shared" ref="D8:D32" si="2">B8/$B$33</f>
        <v>4.5188911773643488E-2</v>
      </c>
      <c r="E8" s="215">
        <f t="shared" ref="E8:E32" si="3">C8/$C$33</f>
        <v>4.5723122944332686E-2</v>
      </c>
      <c r="F8" s="52">
        <f t="shared" ref="F8:F33" si="4">(C8-B8)/B8</f>
        <v>-5.8937804477121179E-2</v>
      </c>
      <c r="H8" s="19">
        <v>361.87899999999996</v>
      </c>
      <c r="I8" s="140">
        <v>373.036</v>
      </c>
      <c r="J8" s="247">
        <f t="shared" ref="J8:J32" si="5">H8/$H$33</f>
        <v>9.0014255364292833E-2</v>
      </c>
      <c r="K8" s="215">
        <f t="shared" ref="K8:K32" si="6">I8/$I$33</f>
        <v>0.10387933783173786</v>
      </c>
      <c r="L8" s="52">
        <f t="shared" ref="L8:L31" si="7">(I8-H8)/H8</f>
        <v>3.0830747293985116E-2</v>
      </c>
      <c r="N8" s="27">
        <f t="shared" si="0"/>
        <v>10.815595206073105</v>
      </c>
      <c r="O8" s="152">
        <f t="shared" si="1"/>
        <v>11.847302061168104</v>
      </c>
      <c r="P8" s="52">
        <f t="shared" ref="P8:P64" si="8">(O8-N8)/N8</f>
        <v>9.5390668330087039E-2</v>
      </c>
    </row>
    <row r="9" spans="1:16" ht="20.100000000000001" customHeight="1" x14ac:dyDescent="0.25">
      <c r="A9" s="8" t="s">
        <v>161</v>
      </c>
      <c r="B9" s="19">
        <v>948.04000000000008</v>
      </c>
      <c r="C9" s="140">
        <v>538.20000000000005</v>
      </c>
      <c r="D9" s="247">
        <f t="shared" si="2"/>
        <v>0.12803997704021336</v>
      </c>
      <c r="E9" s="215">
        <f t="shared" si="3"/>
        <v>7.8153475302949971E-2</v>
      </c>
      <c r="F9" s="52">
        <f t="shared" si="4"/>
        <v>-0.43230243449643474</v>
      </c>
      <c r="H9" s="19">
        <v>577.25699999999995</v>
      </c>
      <c r="I9" s="140">
        <v>336.74499999999995</v>
      </c>
      <c r="J9" s="247">
        <f t="shared" si="5"/>
        <v>0.14358766054074867</v>
      </c>
      <c r="K9" s="215">
        <f t="shared" si="6"/>
        <v>9.3773382778467917E-2</v>
      </c>
      <c r="L9" s="52">
        <f t="shared" si="7"/>
        <v>-0.41664631178140765</v>
      </c>
      <c r="N9" s="27">
        <f t="shared" ref="N9:N15" si="9">(H9/B9)*10</f>
        <v>6.0889519429559922</v>
      </c>
      <c r="O9" s="152">
        <f t="shared" ref="O9:O15" si="10">(I9/C9)*10</f>
        <v>6.2568747677443319</v>
      </c>
      <c r="P9" s="52">
        <f t="shared" ref="P9:P15" si="11">(O9-N9)/N9</f>
        <v>2.7578280525370442E-2</v>
      </c>
    </row>
    <row r="10" spans="1:16" ht="20.100000000000001" customHeight="1" x14ac:dyDescent="0.25">
      <c r="A10" s="8" t="s">
        <v>167</v>
      </c>
      <c r="B10" s="19">
        <v>1000.3700000000001</v>
      </c>
      <c r="C10" s="140">
        <v>870.7700000000001</v>
      </c>
      <c r="D10" s="247">
        <f t="shared" si="2"/>
        <v>0.13510753958874966</v>
      </c>
      <c r="E10" s="215">
        <f t="shared" si="3"/>
        <v>0.12644686304264169</v>
      </c>
      <c r="F10" s="52">
        <f t="shared" si="4"/>
        <v>-0.12955206573567782</v>
      </c>
      <c r="H10" s="19">
        <v>324.20099999999991</v>
      </c>
      <c r="I10" s="140">
        <v>297.15100000000001</v>
      </c>
      <c r="J10" s="247">
        <f t="shared" si="5"/>
        <v>8.0642180406597486E-2</v>
      </c>
      <c r="K10" s="215">
        <f t="shared" si="6"/>
        <v>8.2747641289416404E-2</v>
      </c>
      <c r="L10" s="52">
        <f t="shared" si="7"/>
        <v>-8.343589316504238E-2</v>
      </c>
      <c r="N10" s="27">
        <f t="shared" si="9"/>
        <v>3.2408108999670109</v>
      </c>
      <c r="O10" s="152">
        <f t="shared" si="10"/>
        <v>3.4125084695154859</v>
      </c>
      <c r="P10" s="52">
        <f t="shared" si="11"/>
        <v>5.297981735072009E-2</v>
      </c>
    </row>
    <row r="11" spans="1:16" ht="20.100000000000001" customHeight="1" x14ac:dyDescent="0.25">
      <c r="A11" s="8" t="s">
        <v>169</v>
      </c>
      <c r="B11" s="19">
        <v>119.60999999999999</v>
      </c>
      <c r="C11" s="140">
        <v>521.54</v>
      </c>
      <c r="D11" s="247">
        <f t="shared" si="2"/>
        <v>1.615423574298544E-2</v>
      </c>
      <c r="E11" s="215">
        <f t="shared" si="3"/>
        <v>7.5734231715905834E-2</v>
      </c>
      <c r="F11" s="52">
        <f t="shared" si="4"/>
        <v>3.36033776440097</v>
      </c>
      <c r="H11" s="19">
        <v>59.695</v>
      </c>
      <c r="I11" s="140">
        <v>221.02200000000002</v>
      </c>
      <c r="J11" s="247">
        <f t="shared" si="5"/>
        <v>1.4848612309560546E-2</v>
      </c>
      <c r="K11" s="215">
        <f t="shared" si="6"/>
        <v>6.1547998065190401E-2</v>
      </c>
      <c r="L11" s="52">
        <f t="shared" si="7"/>
        <v>2.7025211491749732</v>
      </c>
      <c r="N11" s="27">
        <f t="shared" ref="N11" si="12">(H11/B11)*10</f>
        <v>4.9908034445280505</v>
      </c>
      <c r="O11" s="152">
        <f t="shared" ref="O11" si="13">(I11/C11)*10</f>
        <v>4.2378724546535267</v>
      </c>
      <c r="P11" s="52">
        <f t="shared" ref="P11" si="14">(O11-N11)/N11</f>
        <v>-0.15086368322119403</v>
      </c>
    </row>
    <row r="12" spans="1:16" ht="20.100000000000001" customHeight="1" x14ac:dyDescent="0.25">
      <c r="A12" s="8" t="s">
        <v>177</v>
      </c>
      <c r="B12" s="19">
        <v>30.49</v>
      </c>
      <c r="C12" s="140">
        <v>40.840000000000003</v>
      </c>
      <c r="D12" s="247">
        <f t="shared" si="2"/>
        <v>4.1179052571158441E-3</v>
      </c>
      <c r="E12" s="215">
        <f t="shared" si="3"/>
        <v>5.9304866803650633E-3</v>
      </c>
      <c r="F12" s="52">
        <f t="shared" si="4"/>
        <v>0.3394555591997378</v>
      </c>
      <c r="H12" s="19">
        <v>141.85300000000001</v>
      </c>
      <c r="I12" s="140">
        <v>176.84900000000002</v>
      </c>
      <c r="J12" s="247">
        <f t="shared" si="5"/>
        <v>3.5284700593820127E-2</v>
      </c>
      <c r="K12" s="215">
        <f t="shared" si="6"/>
        <v>4.9247142410397411E-2</v>
      </c>
      <c r="L12" s="52">
        <f t="shared" si="7"/>
        <v>0.24670609715691602</v>
      </c>
      <c r="N12" s="27">
        <f t="shared" si="9"/>
        <v>46.524434240734671</v>
      </c>
      <c r="O12" s="152">
        <f t="shared" si="10"/>
        <v>43.302889324191973</v>
      </c>
      <c r="P12" s="52">
        <f t="shared" si="11"/>
        <v>-6.9244150286132011E-2</v>
      </c>
    </row>
    <row r="13" spans="1:16" ht="20.100000000000001" customHeight="1" x14ac:dyDescent="0.25">
      <c r="A13" s="8" t="s">
        <v>165</v>
      </c>
      <c r="B13" s="19">
        <v>429.30999999999995</v>
      </c>
      <c r="C13" s="140">
        <v>258.14</v>
      </c>
      <c r="D13" s="247">
        <f t="shared" si="2"/>
        <v>5.7981564641928593E-2</v>
      </c>
      <c r="E13" s="215">
        <f t="shared" si="3"/>
        <v>3.748520645615664E-2</v>
      </c>
      <c r="F13" s="52">
        <f t="shared" si="4"/>
        <v>-0.39870955719643142</v>
      </c>
      <c r="H13" s="19">
        <v>661.59599999999989</v>
      </c>
      <c r="I13" s="140">
        <v>172.39300000000006</v>
      </c>
      <c r="J13" s="247">
        <f t="shared" si="5"/>
        <v>0.16456625361514393</v>
      </c>
      <c r="K13" s="215">
        <f t="shared" si="6"/>
        <v>4.8006280055616052E-2</v>
      </c>
      <c r="L13" s="52">
        <f t="shared" si="7"/>
        <v>-0.73942859388508986</v>
      </c>
      <c r="N13" s="27">
        <f t="shared" si="9"/>
        <v>15.410682257576109</v>
      </c>
      <c r="O13" s="152">
        <f t="shared" si="10"/>
        <v>6.6782753544588234</v>
      </c>
      <c r="P13" s="52">
        <f t="shared" si="11"/>
        <v>-0.56664635329979063</v>
      </c>
    </row>
    <row r="14" spans="1:16" ht="20.100000000000001" customHeight="1" x14ac:dyDescent="0.25">
      <c r="A14" s="8" t="s">
        <v>178</v>
      </c>
      <c r="B14" s="19"/>
      <c r="C14" s="140">
        <v>408.71000000000004</v>
      </c>
      <c r="D14" s="247">
        <f t="shared" si="2"/>
        <v>0</v>
      </c>
      <c r="E14" s="215">
        <f t="shared" si="3"/>
        <v>5.9349882740744486E-2</v>
      </c>
      <c r="F14" s="52"/>
      <c r="H14" s="19"/>
      <c r="I14" s="140">
        <v>154.529</v>
      </c>
      <c r="J14" s="247">
        <f t="shared" si="5"/>
        <v>0</v>
      </c>
      <c r="K14" s="215">
        <f t="shared" si="6"/>
        <v>4.3031691836178325E-2</v>
      </c>
      <c r="L14" s="52"/>
      <c r="N14" s="27"/>
      <c r="O14" s="152">
        <f t="shared" si="10"/>
        <v>3.7808959898216332</v>
      </c>
      <c r="P14" s="52"/>
    </row>
    <row r="15" spans="1:16" ht="20.100000000000001" customHeight="1" x14ac:dyDescent="0.25">
      <c r="A15" s="8" t="s">
        <v>190</v>
      </c>
      <c r="B15" s="19">
        <v>20.76</v>
      </c>
      <c r="C15" s="140">
        <v>183.85</v>
      </c>
      <c r="D15" s="247">
        <f t="shared" si="2"/>
        <v>2.8037951176689054E-3</v>
      </c>
      <c r="E15" s="215">
        <f t="shared" si="3"/>
        <v>2.6697354950663974E-2</v>
      </c>
      <c r="F15" s="52">
        <f t="shared" si="4"/>
        <v>7.8559730250481694</v>
      </c>
      <c r="H15" s="19">
        <v>8.245000000000001</v>
      </c>
      <c r="I15" s="140">
        <v>148.53600000000003</v>
      </c>
      <c r="J15" s="247">
        <f t="shared" si="5"/>
        <v>2.0508720745845838E-3</v>
      </c>
      <c r="K15" s="215">
        <f t="shared" si="6"/>
        <v>4.136282107939989E-2</v>
      </c>
      <c r="L15" s="52">
        <f t="shared" si="7"/>
        <v>17.015281989084293</v>
      </c>
      <c r="N15" s="27">
        <f t="shared" si="9"/>
        <v>3.971579961464355</v>
      </c>
      <c r="O15" s="152">
        <f t="shared" si="10"/>
        <v>8.079194995920588</v>
      </c>
      <c r="P15" s="52">
        <f t="shared" si="11"/>
        <v>1.0342521299613265</v>
      </c>
    </row>
    <row r="16" spans="1:16" ht="20.100000000000001" customHeight="1" x14ac:dyDescent="0.25">
      <c r="A16" s="8" t="s">
        <v>160</v>
      </c>
      <c r="B16" s="19">
        <v>362.05999999999995</v>
      </c>
      <c r="C16" s="140">
        <v>377.34000000000003</v>
      </c>
      <c r="D16" s="247">
        <f t="shared" si="2"/>
        <v>4.8898943174528114E-2</v>
      </c>
      <c r="E16" s="215">
        <f t="shared" si="3"/>
        <v>5.4794560332246646E-2</v>
      </c>
      <c r="F16" s="52">
        <f t="shared" si="4"/>
        <v>4.220294978732831E-2</v>
      </c>
      <c r="H16" s="19">
        <v>167.38200000000001</v>
      </c>
      <c r="I16" s="140">
        <v>121.97800000000001</v>
      </c>
      <c r="J16" s="247">
        <f t="shared" si="5"/>
        <v>4.1634817415174864E-2</v>
      </c>
      <c r="K16" s="215">
        <f t="shared" si="6"/>
        <v>3.3967214612101032E-2</v>
      </c>
      <c r="L16" s="52">
        <f t="shared" si="7"/>
        <v>-0.27125975313952511</v>
      </c>
      <c r="N16" s="27">
        <f t="shared" ref="N16:N19" si="15">(H16/B16)*10</f>
        <v>4.6230459039938134</v>
      </c>
      <c r="O16" s="152">
        <f t="shared" ref="O16:O19" si="16">(I16/C16)*10</f>
        <v>3.2325753961944139</v>
      </c>
      <c r="P16" s="52">
        <f t="shared" ref="P16:P19" si="17">(O16-N16)/N16</f>
        <v>-0.30076934918560572</v>
      </c>
    </row>
    <row r="17" spans="1:16" ht="20.100000000000001" customHeight="1" x14ac:dyDescent="0.25">
      <c r="A17" s="8" t="s">
        <v>164</v>
      </c>
      <c r="B17" s="19">
        <v>88.749999999999986</v>
      </c>
      <c r="C17" s="140">
        <v>284.47000000000003</v>
      </c>
      <c r="D17" s="247">
        <f t="shared" si="2"/>
        <v>1.1986359185602856E-2</v>
      </c>
      <c r="E17" s="215">
        <f t="shared" si="3"/>
        <v>4.1308656855128537E-2</v>
      </c>
      <c r="F17" s="52">
        <f t="shared" si="4"/>
        <v>2.2052957746478881</v>
      </c>
      <c r="H17" s="19">
        <v>58.093000000000004</v>
      </c>
      <c r="I17" s="140">
        <v>113.66400000000002</v>
      </c>
      <c r="J17" s="247">
        <f t="shared" si="5"/>
        <v>1.4450128736063337E-2</v>
      </c>
      <c r="K17" s="215">
        <f t="shared" si="6"/>
        <v>3.1652014967205988E-2</v>
      </c>
      <c r="L17" s="52">
        <f t="shared" si="7"/>
        <v>0.95658685211643413</v>
      </c>
      <c r="N17" s="27">
        <f t="shared" si="15"/>
        <v>6.5456901408450721</v>
      </c>
      <c r="O17" s="152">
        <f t="shared" si="16"/>
        <v>3.9956410166274123</v>
      </c>
      <c r="P17" s="52">
        <f t="shared" si="17"/>
        <v>-0.38957681609542844</v>
      </c>
    </row>
    <row r="18" spans="1:16" ht="20.100000000000001" customHeight="1" x14ac:dyDescent="0.25">
      <c r="A18" s="8" t="s">
        <v>168</v>
      </c>
      <c r="B18" s="19">
        <v>301.45999999999998</v>
      </c>
      <c r="C18" s="140">
        <v>133.88000000000002</v>
      </c>
      <c r="D18" s="247">
        <f t="shared" si="2"/>
        <v>4.0714454536246059E-2</v>
      </c>
      <c r="E18" s="215">
        <f t="shared" si="3"/>
        <v>1.944107631653464E-2</v>
      </c>
      <c r="F18" s="52">
        <f t="shared" si="4"/>
        <v>-0.55589464605586136</v>
      </c>
      <c r="H18" s="19">
        <v>137.30500000000001</v>
      </c>
      <c r="I18" s="140">
        <v>99.004999999999995</v>
      </c>
      <c r="J18" s="247">
        <f t="shared" si="5"/>
        <v>3.4153425130483472E-2</v>
      </c>
      <c r="K18" s="215">
        <f t="shared" si="6"/>
        <v>2.7569923122784949E-2</v>
      </c>
      <c r="L18" s="52">
        <f t="shared" si="7"/>
        <v>-0.27894104366192063</v>
      </c>
      <c r="N18" s="27">
        <f t="shared" si="15"/>
        <v>4.5546672858754071</v>
      </c>
      <c r="O18" s="152">
        <f t="shared" si="16"/>
        <v>7.3950552733791444</v>
      </c>
      <c r="P18" s="52">
        <f t="shared" si="17"/>
        <v>0.62362139959424379</v>
      </c>
    </row>
    <row r="19" spans="1:16" ht="20.100000000000001" customHeight="1" x14ac:dyDescent="0.25">
      <c r="A19" s="8" t="s">
        <v>182</v>
      </c>
      <c r="B19" s="19">
        <v>336.72</v>
      </c>
      <c r="C19" s="140">
        <v>186.35</v>
      </c>
      <c r="D19" s="247">
        <f t="shared" si="2"/>
        <v>4.547658439409797E-2</v>
      </c>
      <c r="E19" s="215">
        <f t="shared" si="3"/>
        <v>2.7060386701420896E-2</v>
      </c>
      <c r="F19" s="52">
        <f t="shared" si="4"/>
        <v>-0.44657282014730348</v>
      </c>
      <c r="H19" s="19">
        <v>260.34200000000004</v>
      </c>
      <c r="I19" s="140">
        <v>98.792000000000002</v>
      </c>
      <c r="J19" s="247">
        <f t="shared" si="5"/>
        <v>6.4757809295512392E-2</v>
      </c>
      <c r="K19" s="215">
        <f t="shared" si="6"/>
        <v>2.7510609011122376E-2</v>
      </c>
      <c r="L19" s="52">
        <f t="shared" si="7"/>
        <v>-0.62052991833818594</v>
      </c>
      <c r="N19" s="27">
        <f t="shared" si="15"/>
        <v>7.7317058683772881</v>
      </c>
      <c r="O19" s="152">
        <f t="shared" si="16"/>
        <v>5.3014220552723366</v>
      </c>
      <c r="P19" s="52">
        <f t="shared" si="17"/>
        <v>-0.31432698740452908</v>
      </c>
    </row>
    <row r="20" spans="1:16" ht="20.100000000000001" customHeight="1" x14ac:dyDescent="0.25">
      <c r="A20" s="8" t="s">
        <v>163</v>
      </c>
      <c r="B20" s="19">
        <v>158.70000000000002</v>
      </c>
      <c r="C20" s="140">
        <v>218.32</v>
      </c>
      <c r="D20" s="247">
        <f t="shared" si="2"/>
        <v>2.1433636087382243E-2</v>
      </c>
      <c r="E20" s="215">
        <f t="shared" si="3"/>
        <v>3.1702836730100402E-2</v>
      </c>
      <c r="F20" s="52">
        <f t="shared" si="4"/>
        <v>0.37567737870195317</v>
      </c>
      <c r="H20" s="19">
        <v>114.48300000000002</v>
      </c>
      <c r="I20" s="140">
        <v>98.330999999999989</v>
      </c>
      <c r="J20" s="247">
        <f t="shared" si="5"/>
        <v>2.8476651026642437E-2</v>
      </c>
      <c r="K20" s="215">
        <f t="shared" si="6"/>
        <v>2.7382234337524028E-2</v>
      </c>
      <c r="L20" s="52">
        <f t="shared" si="7"/>
        <v>-0.14108644951652233</v>
      </c>
      <c r="N20" s="27">
        <f t="shared" ref="N20:N31" si="18">(H20/B20)*10</f>
        <v>7.2137996219281666</v>
      </c>
      <c r="O20" s="152">
        <f t="shared" ref="O20:O31" si="19">(I20/C20)*10</f>
        <v>4.5039849761817514</v>
      </c>
      <c r="P20" s="52">
        <f t="shared" ref="P20:P31" si="20">(O20-N20)/N20</f>
        <v>-0.37564318220168591</v>
      </c>
    </row>
    <row r="21" spans="1:16" ht="20.100000000000001" customHeight="1" x14ac:dyDescent="0.25">
      <c r="A21" s="8" t="s">
        <v>166</v>
      </c>
      <c r="B21" s="19">
        <v>162.07</v>
      </c>
      <c r="C21" s="140">
        <v>189.45999999999998</v>
      </c>
      <c r="D21" s="247">
        <f t="shared" si="2"/>
        <v>2.1888780092514427E-2</v>
      </c>
      <c r="E21" s="215">
        <f t="shared" si="3"/>
        <v>2.7511998199362502E-2</v>
      </c>
      <c r="F21" s="52">
        <f t="shared" si="4"/>
        <v>0.16900104892947485</v>
      </c>
      <c r="H21" s="19">
        <v>69.928999999999988</v>
      </c>
      <c r="I21" s="140">
        <v>85.724000000000004</v>
      </c>
      <c r="J21" s="247">
        <f t="shared" si="5"/>
        <v>1.7394230843374811E-2</v>
      </c>
      <c r="K21" s="215">
        <f t="shared" si="6"/>
        <v>2.3871562949119914E-2</v>
      </c>
      <c r="L21" s="52">
        <f t="shared" si="7"/>
        <v>0.22587195584092462</v>
      </c>
      <c r="N21" s="27">
        <f t="shared" si="18"/>
        <v>4.3147405442092914</v>
      </c>
      <c r="O21" s="152">
        <f t="shared" si="19"/>
        <v>4.524649002427954</v>
      </c>
      <c r="P21" s="52">
        <f t="shared" si="20"/>
        <v>4.8649149599591941E-2</v>
      </c>
    </row>
    <row r="22" spans="1:16" ht="20.100000000000001" customHeight="1" x14ac:dyDescent="0.25">
      <c r="A22" s="8" t="s">
        <v>208</v>
      </c>
      <c r="B22" s="19">
        <v>94.05</v>
      </c>
      <c r="C22" s="140">
        <v>228.78</v>
      </c>
      <c r="D22" s="247">
        <f t="shared" si="2"/>
        <v>1.2702164297531817E-2</v>
      </c>
      <c r="E22" s="215">
        <f t="shared" si="3"/>
        <v>3.3221761575267364E-2</v>
      </c>
      <c r="F22" s="52">
        <f t="shared" si="4"/>
        <v>1.4325358851674643</v>
      </c>
      <c r="H22" s="19">
        <v>28.834</v>
      </c>
      <c r="I22" s="140">
        <v>82.567000000000007</v>
      </c>
      <c r="J22" s="247">
        <f t="shared" si="5"/>
        <v>7.1722068403361891E-3</v>
      </c>
      <c r="K22" s="215">
        <f t="shared" si="6"/>
        <v>2.2992433134477908E-2</v>
      </c>
      <c r="L22" s="52">
        <f t="shared" si="7"/>
        <v>1.8635291669556775</v>
      </c>
      <c r="N22" s="27">
        <f t="shared" ref="N22:N24" si="21">(H22/B22)*10</f>
        <v>3.0658160552897398</v>
      </c>
      <c r="O22" s="152">
        <f t="shared" ref="O22:O24" si="22">(I22/C22)*10</f>
        <v>3.6090130256141273</v>
      </c>
      <c r="P22" s="52">
        <f t="shared" ref="P22:P24" si="23">(O22-N22)/N22</f>
        <v>0.17717859145109469</v>
      </c>
    </row>
    <row r="23" spans="1:16" ht="20.100000000000001" customHeight="1" x14ac:dyDescent="0.25">
      <c r="A23" s="8" t="s">
        <v>176</v>
      </c>
      <c r="B23" s="19">
        <v>117.63000000000001</v>
      </c>
      <c r="C23" s="140">
        <v>58.290000000000006</v>
      </c>
      <c r="D23" s="247">
        <f t="shared" si="2"/>
        <v>1.5886821757774245E-2</v>
      </c>
      <c r="E23" s="215">
        <f t="shared" si="3"/>
        <v>8.4644483006483719E-3</v>
      </c>
      <c r="F23" s="52">
        <f t="shared" si="4"/>
        <v>-0.50446314715633767</v>
      </c>
      <c r="H23" s="19">
        <v>89.256</v>
      </c>
      <c r="I23" s="140">
        <v>48.152000000000001</v>
      </c>
      <c r="J23" s="247">
        <f t="shared" si="5"/>
        <v>2.2201654079941974E-2</v>
      </c>
      <c r="K23" s="215">
        <f t="shared" si="6"/>
        <v>1.3408887815851128E-2</v>
      </c>
      <c r="L23" s="52">
        <f t="shared" si="7"/>
        <v>-0.46051806041050458</v>
      </c>
      <c r="N23" s="27">
        <f t="shared" si="21"/>
        <v>7.587860239734761</v>
      </c>
      <c r="O23" s="152">
        <f t="shared" si="22"/>
        <v>8.260765139818151</v>
      </c>
      <c r="P23" s="52">
        <f t="shared" si="23"/>
        <v>8.8681773098513453E-2</v>
      </c>
    </row>
    <row r="24" spans="1:16" ht="20.100000000000001" customHeight="1" x14ac:dyDescent="0.25">
      <c r="A24" s="8" t="s">
        <v>171</v>
      </c>
      <c r="B24" s="19">
        <v>103.94999999999999</v>
      </c>
      <c r="C24" s="140">
        <v>28.71</v>
      </c>
      <c r="D24" s="247">
        <f t="shared" si="2"/>
        <v>1.4039234223587797E-2</v>
      </c>
      <c r="E24" s="215">
        <f t="shared" si="3"/>
        <v>4.1690566256924813E-3</v>
      </c>
      <c r="F24" s="52">
        <f t="shared" si="4"/>
        <v>-0.72380952380952368</v>
      </c>
      <c r="H24" s="19">
        <v>90.177999999999983</v>
      </c>
      <c r="I24" s="140">
        <v>27.851999999999997</v>
      </c>
      <c r="J24" s="247">
        <f t="shared" si="5"/>
        <v>2.2430993564813647E-2</v>
      </c>
      <c r="K24" s="215">
        <f t="shared" si="6"/>
        <v>7.7559466573991851E-3</v>
      </c>
      <c r="L24" s="52">
        <f t="shared" si="7"/>
        <v>-0.69114418150768475</v>
      </c>
      <c r="N24" s="27">
        <f t="shared" si="21"/>
        <v>8.6751322751322739</v>
      </c>
      <c r="O24" s="152">
        <f t="shared" si="22"/>
        <v>9.7011494252873547</v>
      </c>
      <c r="P24" s="52">
        <f t="shared" si="23"/>
        <v>0.11827106695493431</v>
      </c>
    </row>
    <row r="25" spans="1:16" ht="20.100000000000001" customHeight="1" x14ac:dyDescent="0.25">
      <c r="A25" s="8" t="s">
        <v>174</v>
      </c>
      <c r="B25" s="19">
        <v>52.27</v>
      </c>
      <c r="C25" s="140">
        <v>54.66</v>
      </c>
      <c r="D25" s="247">
        <f t="shared" si="2"/>
        <v>7.0594590944390023E-3</v>
      </c>
      <c r="E25" s="215">
        <f t="shared" si="3"/>
        <v>7.9373261985493208E-3</v>
      </c>
      <c r="F25" s="52">
        <f t="shared" si="4"/>
        <v>4.5724124736942671E-2</v>
      </c>
      <c r="H25" s="19">
        <v>16.837</v>
      </c>
      <c r="I25" s="140">
        <v>27.557000000000002</v>
      </c>
      <c r="J25" s="247">
        <f t="shared" si="5"/>
        <v>4.1880573826295489E-3</v>
      </c>
      <c r="K25" s="215">
        <f t="shared" si="6"/>
        <v>7.6737980050965602E-3</v>
      </c>
      <c r="L25" s="52">
        <f t="shared" si="7"/>
        <v>0.63669299756488706</v>
      </c>
      <c r="N25" s="27">
        <f t="shared" ref="N25:N29" si="24">(H25/B25)*10</f>
        <v>3.2211593648364261</v>
      </c>
      <c r="O25" s="152">
        <f t="shared" ref="O25:O29" si="25">(I25/C25)*10</f>
        <v>5.0415294548115632</v>
      </c>
      <c r="P25" s="52">
        <f t="shared" ref="P25:P29" si="26">(O25-N25)/N25</f>
        <v>0.56512885076320263</v>
      </c>
    </row>
    <row r="26" spans="1:16" ht="20.100000000000001" customHeight="1" x14ac:dyDescent="0.25">
      <c r="A26" s="8" t="s">
        <v>195</v>
      </c>
      <c r="B26" s="19">
        <v>34.980000000000004</v>
      </c>
      <c r="C26" s="140">
        <v>48.31</v>
      </c>
      <c r="D26" s="247">
        <f t="shared" si="2"/>
        <v>4.7243137387311326E-3</v>
      </c>
      <c r="E26" s="215">
        <f t="shared" si="3"/>
        <v>7.0152255516267433E-3</v>
      </c>
      <c r="F26" s="52">
        <f t="shared" si="4"/>
        <v>0.3810748999428244</v>
      </c>
      <c r="H26" s="19">
        <v>22.079000000000001</v>
      </c>
      <c r="I26" s="140">
        <v>23.966999999999999</v>
      </c>
      <c r="J26" s="247">
        <f t="shared" si="5"/>
        <v>5.491959312886964E-3</v>
      </c>
      <c r="K26" s="215">
        <f t="shared" si="6"/>
        <v>6.6740906770747623E-3</v>
      </c>
      <c r="L26" s="52">
        <f t="shared" ref="L26:L30" si="27">(I26-H26)/H26</f>
        <v>8.5511119163005481E-2</v>
      </c>
      <c r="N26" s="27">
        <f t="shared" si="24"/>
        <v>6.3118925100057162</v>
      </c>
      <c r="O26" s="152">
        <f t="shared" si="25"/>
        <v>4.9610846615607525</v>
      </c>
      <c r="P26" s="52">
        <f t="shared" si="26"/>
        <v>-0.21400995760045674</v>
      </c>
    </row>
    <row r="27" spans="1:16" ht="20.100000000000001" customHeight="1" x14ac:dyDescent="0.25">
      <c r="A27" s="8" t="s">
        <v>184</v>
      </c>
      <c r="B27" s="19">
        <v>44.019999999999996</v>
      </c>
      <c r="C27" s="140">
        <v>69.790000000000006</v>
      </c>
      <c r="D27" s="247">
        <f t="shared" si="2"/>
        <v>5.945234156059017E-3</v>
      </c>
      <c r="E27" s="215">
        <f t="shared" si="3"/>
        <v>1.0134394354130209E-2</v>
      </c>
      <c r="F27" s="52">
        <f t="shared" si="4"/>
        <v>0.58541572012721521</v>
      </c>
      <c r="H27" s="19">
        <v>23.036999999999999</v>
      </c>
      <c r="I27" s="140">
        <v>23.408000000000001</v>
      </c>
      <c r="J27" s="247">
        <f t="shared" si="5"/>
        <v>5.7302534848035231E-3</v>
      </c>
      <c r="K27" s="215">
        <f t="shared" si="6"/>
        <v>6.5184259427114805E-3</v>
      </c>
      <c r="L27" s="52">
        <f t="shared" si="27"/>
        <v>1.6104527499240448E-2</v>
      </c>
      <c r="N27" s="27">
        <f t="shared" si="24"/>
        <v>5.233303044070877</v>
      </c>
      <c r="O27" s="152">
        <f t="shared" si="25"/>
        <v>3.3540621865596787</v>
      </c>
      <c r="P27" s="52">
        <f t="shared" si="26"/>
        <v>-0.35909268805679101</v>
      </c>
    </row>
    <row r="28" spans="1:16" ht="20.100000000000001" customHeight="1" x14ac:dyDescent="0.25">
      <c r="A28" s="8" t="s">
        <v>198</v>
      </c>
      <c r="B28" s="19">
        <v>124.03000000000002</v>
      </c>
      <c r="C28" s="140">
        <v>121.57000000000001</v>
      </c>
      <c r="D28" s="247">
        <f t="shared" si="2"/>
        <v>1.6751190194820537E-2</v>
      </c>
      <c r="E28" s="215">
        <f t="shared" si="3"/>
        <v>1.7653507975807559E-2</v>
      </c>
      <c r="F28" s="52">
        <f t="shared" si="4"/>
        <v>-1.9833911150528159E-2</v>
      </c>
      <c r="H28" s="19">
        <v>24.975000000000005</v>
      </c>
      <c r="I28" s="140">
        <v>23.388999999999999</v>
      </c>
      <c r="J28" s="247">
        <f t="shared" si="5"/>
        <v>6.2123141373862925E-3</v>
      </c>
      <c r="K28" s="215">
        <f t="shared" si="6"/>
        <v>6.5131350125631751E-3</v>
      </c>
      <c r="L28" s="52">
        <f t="shared" si="27"/>
        <v>-6.3503503503503714E-2</v>
      </c>
      <c r="N28" s="27">
        <f t="shared" ref="N28" si="28">(H28/B28)*10</f>
        <v>2.0136257357091027</v>
      </c>
      <c r="O28" s="152">
        <f t="shared" ref="O28" si="29">(I28/C28)*10</f>
        <v>1.9239121493789586</v>
      </c>
      <c r="P28" s="52">
        <f t="shared" ref="P28" si="30">(O28-N28)/N28</f>
        <v>-4.4553257707818927E-2</v>
      </c>
    </row>
    <row r="29" spans="1:16" ht="20.100000000000001" customHeight="1" x14ac:dyDescent="0.25">
      <c r="A29" s="8" t="s">
        <v>227</v>
      </c>
      <c r="B29" s="19">
        <v>628.41000000000008</v>
      </c>
      <c r="C29" s="140">
        <v>56.83</v>
      </c>
      <c r="D29" s="247">
        <f t="shared" si="2"/>
        <v>8.4871526488165566E-2</v>
      </c>
      <c r="E29" s="215">
        <f t="shared" si="3"/>
        <v>8.2524377582063289E-3</v>
      </c>
      <c r="F29" s="52">
        <f t="shared" si="4"/>
        <v>-0.90956541111694589</v>
      </c>
      <c r="H29" s="19">
        <v>152.75900000000001</v>
      </c>
      <c r="I29" s="140">
        <v>20.965</v>
      </c>
      <c r="J29" s="247">
        <f t="shared" si="5"/>
        <v>3.7997473285805508E-2</v>
      </c>
      <c r="K29" s="215">
        <f t="shared" si="6"/>
        <v>5.8381237136426083E-3</v>
      </c>
      <c r="L29" s="52">
        <f t="shared" si="27"/>
        <v>-0.86275767712540663</v>
      </c>
      <c r="N29" s="27">
        <f t="shared" si="24"/>
        <v>2.4308811126493848</v>
      </c>
      <c r="O29" s="152">
        <f t="shared" si="25"/>
        <v>3.6890726728840399</v>
      </c>
      <c r="P29" s="52">
        <f t="shared" si="26"/>
        <v>0.51758662885136697</v>
      </c>
    </row>
    <row r="30" spans="1:16" ht="20.100000000000001" customHeight="1" x14ac:dyDescent="0.25">
      <c r="A30" s="8" t="s">
        <v>180</v>
      </c>
      <c r="B30" s="19">
        <v>171.85999999999996</v>
      </c>
      <c r="C30" s="140">
        <v>30.409999999999997</v>
      </c>
      <c r="D30" s="247">
        <f t="shared" si="2"/>
        <v>2.3210993686058667E-2</v>
      </c>
      <c r="E30" s="215">
        <f t="shared" si="3"/>
        <v>4.4159182162071871E-3</v>
      </c>
      <c r="F30" s="52">
        <f t="shared" si="4"/>
        <v>-0.82305364831839867</v>
      </c>
      <c r="H30" s="19">
        <v>32.378999999999998</v>
      </c>
      <c r="I30" s="140">
        <v>16.997</v>
      </c>
      <c r="J30" s="247">
        <f t="shared" si="5"/>
        <v>8.0539947729501779E-3</v>
      </c>
      <c r="K30" s="215">
        <f t="shared" si="6"/>
        <v>4.7331547226703279E-3</v>
      </c>
      <c r="L30" s="52">
        <f t="shared" si="27"/>
        <v>-0.47506099632477838</v>
      </c>
      <c r="N30" s="27">
        <f t="shared" ref="N30" si="31">(H30/B30)*10</f>
        <v>1.8840335156522756</v>
      </c>
      <c r="O30" s="152">
        <f t="shared" ref="O30" si="32">(I30/C30)*10</f>
        <v>5.5892798421571852</v>
      </c>
      <c r="P30" s="52">
        <f t="shared" ref="P30" si="33">(O30-N30)/N30</f>
        <v>1.9666562700303702</v>
      </c>
    </row>
    <row r="31" spans="1:16" ht="20.100000000000001" customHeight="1" x14ac:dyDescent="0.25">
      <c r="A31" s="8" t="s">
        <v>186</v>
      </c>
      <c r="B31" s="19">
        <v>35.770000000000003</v>
      </c>
      <c r="C31" s="140">
        <v>41.309999999999995</v>
      </c>
      <c r="D31" s="247">
        <f t="shared" si="2"/>
        <v>4.8310092176790343E-3</v>
      </c>
      <c r="E31" s="215">
        <f t="shared" si="3"/>
        <v>5.998736649507363E-3</v>
      </c>
      <c r="F31" s="52">
        <f t="shared" si="4"/>
        <v>0.15487838971204898</v>
      </c>
      <c r="H31" s="19">
        <v>15.953000000000001</v>
      </c>
      <c r="I31" s="140">
        <v>16.474</v>
      </c>
      <c r="J31" s="247">
        <f t="shared" si="5"/>
        <v>3.9681700674163564E-3</v>
      </c>
      <c r="K31" s="215">
        <f t="shared" si="6"/>
        <v>4.5875149085880433E-3</v>
      </c>
      <c r="L31" s="52">
        <f t="shared" si="7"/>
        <v>3.2658434150316488E-2</v>
      </c>
      <c r="N31" s="27">
        <f t="shared" si="18"/>
        <v>4.4598825831702547</v>
      </c>
      <c r="O31" s="152">
        <f t="shared" si="19"/>
        <v>3.9878963931251517</v>
      </c>
      <c r="P31" s="52">
        <f t="shared" si="20"/>
        <v>-0.10582928613999457</v>
      </c>
    </row>
    <row r="32" spans="1:16" ht="20.100000000000001" customHeight="1" thickBot="1" x14ac:dyDescent="0.3">
      <c r="A32" s="8" t="s">
        <v>17</v>
      </c>
      <c r="B32" s="19">
        <f>B33-SUM(B7:B31)</f>
        <v>1150.470000000003</v>
      </c>
      <c r="C32" s="140">
        <f>C33-SUM(C7:C31)</f>
        <v>571.050000000002</v>
      </c>
      <c r="D32" s="247">
        <f t="shared" si="2"/>
        <v>0.15537968058885135</v>
      </c>
      <c r="E32" s="215">
        <f t="shared" si="3"/>
        <v>8.2923712507896194E-2</v>
      </c>
      <c r="F32" s="52">
        <f t="shared" si="4"/>
        <v>-0.50363764374559916</v>
      </c>
      <c r="H32" s="19">
        <f>H33-SUM(H7:H31)</f>
        <v>453.74100000000089</v>
      </c>
      <c r="I32" s="140">
        <f>I33-SUM(I7:I31)</f>
        <v>255.7579999999989</v>
      </c>
      <c r="J32" s="247">
        <f t="shared" si="5"/>
        <v>0.11286412928976171</v>
      </c>
      <c r="K32" s="215">
        <f t="shared" si="6"/>
        <v>7.1220932256322436E-2</v>
      </c>
      <c r="L32" s="52">
        <f t="shared" ref="L32:L33" si="34">(I32-H32)/H32</f>
        <v>-0.43633482537395035</v>
      </c>
      <c r="N32" s="27">
        <f t="shared" si="0"/>
        <v>3.9439620329082867</v>
      </c>
      <c r="O32" s="152">
        <f t="shared" si="1"/>
        <v>4.4787321600560022</v>
      </c>
      <c r="P32" s="52">
        <f t="shared" si="8"/>
        <v>0.13559210831281118</v>
      </c>
    </row>
    <row r="33" spans="1:16" ht="26.25" customHeight="1" thickBot="1" x14ac:dyDescent="0.3">
      <c r="A33" s="12" t="s">
        <v>18</v>
      </c>
      <c r="B33" s="17">
        <v>7404.2500000000027</v>
      </c>
      <c r="C33" s="145">
        <v>6886.4500000000025</v>
      </c>
      <c r="D33" s="243">
        <f>SUM(D7:D32)</f>
        <v>1</v>
      </c>
      <c r="E33" s="244">
        <f>SUM(E7:E32)</f>
        <v>0.99999999999999989</v>
      </c>
      <c r="F33" s="57">
        <f t="shared" si="4"/>
        <v>-6.9932808859776485E-2</v>
      </c>
      <c r="G33" s="1"/>
      <c r="H33" s="17">
        <v>4020.241</v>
      </c>
      <c r="I33" s="145">
        <v>3591.0509999999995</v>
      </c>
      <c r="J33" s="243">
        <f>SUM(J7:J32)</f>
        <v>0.99999999999999989</v>
      </c>
      <c r="K33" s="244">
        <f>SUM(K7:K32)</f>
        <v>0.99999999999999989</v>
      </c>
      <c r="L33" s="57">
        <f t="shared" si="34"/>
        <v>-0.10675728146645948</v>
      </c>
      <c r="N33" s="29">
        <f t="shared" si="0"/>
        <v>5.4296397339365887</v>
      </c>
      <c r="O33" s="146">
        <f t="shared" si="1"/>
        <v>5.2146621263495678</v>
      </c>
      <c r="P33" s="57">
        <f t="shared" si="8"/>
        <v>-3.9593346542562996E-2</v>
      </c>
    </row>
    <row r="35" spans="1:16" ht="15.75" thickBot="1" x14ac:dyDescent="0.3"/>
    <row r="36" spans="1:16" x14ac:dyDescent="0.25">
      <c r="A36" s="355" t="s">
        <v>2</v>
      </c>
      <c r="B36" s="349" t="s">
        <v>1</v>
      </c>
      <c r="C36" s="342"/>
      <c r="D36" s="349" t="s">
        <v>104</v>
      </c>
      <c r="E36" s="342"/>
      <c r="F36" s="130" t="s">
        <v>0</v>
      </c>
      <c r="H36" s="358" t="s">
        <v>19</v>
      </c>
      <c r="I36" s="359"/>
      <c r="J36" s="349" t="s">
        <v>104</v>
      </c>
      <c r="K36" s="347"/>
      <c r="L36" s="130" t="s">
        <v>0</v>
      </c>
      <c r="N36" s="341" t="s">
        <v>22</v>
      </c>
      <c r="O36" s="342"/>
      <c r="P36" s="130" t="s">
        <v>0</v>
      </c>
    </row>
    <row r="37" spans="1:16" x14ac:dyDescent="0.25">
      <c r="A37" s="356"/>
      <c r="B37" s="350" t="str">
        <f>B5</f>
        <v>jan-abr</v>
      </c>
      <c r="C37" s="344"/>
      <c r="D37" s="350" t="str">
        <f>B5</f>
        <v>jan-abr</v>
      </c>
      <c r="E37" s="344"/>
      <c r="F37" s="131" t="str">
        <f>F5</f>
        <v>2023/2022</v>
      </c>
      <c r="H37" s="339" t="str">
        <f>B5</f>
        <v>jan-abr</v>
      </c>
      <c r="I37" s="344"/>
      <c r="J37" s="350" t="str">
        <f>B5</f>
        <v>jan-abr</v>
      </c>
      <c r="K37" s="340"/>
      <c r="L37" s="131" t="str">
        <f>F37</f>
        <v>2023/2022</v>
      </c>
      <c r="N37" s="339" t="str">
        <f>B5</f>
        <v>jan-abr</v>
      </c>
      <c r="O37" s="340"/>
      <c r="P37" s="131" t="str">
        <f>P5</f>
        <v>2023/2022</v>
      </c>
    </row>
    <row r="38" spans="1:16" ht="19.5" customHeight="1" thickBot="1" x14ac:dyDescent="0.3">
      <c r="A38" s="357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172</v>
      </c>
      <c r="B39" s="39">
        <v>553.88</v>
      </c>
      <c r="C39" s="147">
        <v>1050.0000000000002</v>
      </c>
      <c r="D39" s="247">
        <f t="shared" ref="D39:D55" si="35">B39/$B$56</f>
        <v>0.26693783916643377</v>
      </c>
      <c r="E39" s="246">
        <f t="shared" ref="E39:E55" si="36">C39/$C$56</f>
        <v>0.34752331715970858</v>
      </c>
      <c r="F39" s="52">
        <f>(C39-B39)/B39</f>
        <v>0.89571748393153794</v>
      </c>
      <c r="H39" s="39">
        <v>127.953</v>
      </c>
      <c r="I39" s="147">
        <v>526.21</v>
      </c>
      <c r="J39" s="247">
        <f t="shared" ref="J39:J55" si="37">H39/$H$56</f>
        <v>9.5563336206265614E-2</v>
      </c>
      <c r="K39" s="246">
        <f t="shared" ref="K39:K55" si="38">I39/$I$56</f>
        <v>0.36075484219503695</v>
      </c>
      <c r="L39" s="52">
        <f>(I39-H39)/H39</f>
        <v>3.112525693027909</v>
      </c>
      <c r="N39" s="27">
        <f t="shared" ref="N39:N56" si="39">(H39/B39)*10</f>
        <v>2.3101213259189719</v>
      </c>
      <c r="O39" s="151">
        <f t="shared" ref="O39:O56" si="40">(I39/C39)*10</f>
        <v>5.0115238095238093</v>
      </c>
      <c r="P39" s="61">
        <f t="shared" si="8"/>
        <v>1.1693768865279026</v>
      </c>
    </row>
    <row r="40" spans="1:16" ht="20.100000000000001" customHeight="1" x14ac:dyDescent="0.25">
      <c r="A40" s="38" t="s">
        <v>169</v>
      </c>
      <c r="B40" s="19">
        <v>119.60999999999999</v>
      </c>
      <c r="C40" s="140">
        <v>521.54</v>
      </c>
      <c r="D40" s="247">
        <f t="shared" si="35"/>
        <v>5.7645040338515814E-2</v>
      </c>
      <c r="E40" s="215">
        <f t="shared" si="36"/>
        <v>0.17261648650616607</v>
      </c>
      <c r="F40" s="52">
        <f t="shared" ref="F40:F56" si="41">(C40-B40)/B40</f>
        <v>3.36033776440097</v>
      </c>
      <c r="H40" s="19">
        <v>59.695</v>
      </c>
      <c r="I40" s="140">
        <v>221.02200000000002</v>
      </c>
      <c r="J40" s="247">
        <f t="shared" si="37"/>
        <v>4.4583975012958084E-2</v>
      </c>
      <c r="K40" s="215">
        <f t="shared" si="38"/>
        <v>0.15152649461551748</v>
      </c>
      <c r="L40" s="52">
        <f t="shared" ref="L40:L56" si="42">(I40-H40)/H40</f>
        <v>2.7025211491749732</v>
      </c>
      <c r="N40" s="27">
        <f t="shared" si="39"/>
        <v>4.9908034445280505</v>
      </c>
      <c r="O40" s="152">
        <f t="shared" si="40"/>
        <v>4.2378724546535267</v>
      </c>
      <c r="P40" s="52">
        <f t="shared" si="8"/>
        <v>-0.15086368322119403</v>
      </c>
    </row>
    <row r="41" spans="1:16" ht="20.100000000000001" customHeight="1" x14ac:dyDescent="0.25">
      <c r="A41" s="38" t="s">
        <v>165</v>
      </c>
      <c r="B41" s="19">
        <v>429.30999999999995</v>
      </c>
      <c r="C41" s="140">
        <v>258.14</v>
      </c>
      <c r="D41" s="247">
        <f t="shared" si="35"/>
        <v>0.20690236826125094</v>
      </c>
      <c r="E41" s="215">
        <f t="shared" si="36"/>
        <v>8.5437780087244911E-2</v>
      </c>
      <c r="F41" s="52">
        <f t="shared" si="41"/>
        <v>-0.39870955719643142</v>
      </c>
      <c r="H41" s="19">
        <v>661.59599999999989</v>
      </c>
      <c r="I41" s="140">
        <v>172.39300000000006</v>
      </c>
      <c r="J41" s="247">
        <f t="shared" si="37"/>
        <v>0.49412144287918608</v>
      </c>
      <c r="K41" s="215">
        <f t="shared" si="38"/>
        <v>0.11818781382058308</v>
      </c>
      <c r="L41" s="52">
        <f t="shared" si="42"/>
        <v>-0.73942859388508986</v>
      </c>
      <c r="N41" s="27">
        <f t="shared" si="39"/>
        <v>15.410682257576109</v>
      </c>
      <c r="O41" s="152">
        <f t="shared" si="40"/>
        <v>6.6782753544588234</v>
      </c>
      <c r="P41" s="52">
        <f t="shared" si="8"/>
        <v>-0.56664635329979063</v>
      </c>
    </row>
    <row r="42" spans="1:16" ht="20.100000000000001" customHeight="1" x14ac:dyDescent="0.25">
      <c r="A42" s="38" t="s">
        <v>190</v>
      </c>
      <c r="B42" s="19">
        <v>20.76</v>
      </c>
      <c r="C42" s="140">
        <v>183.85</v>
      </c>
      <c r="D42" s="247">
        <f t="shared" si="35"/>
        <v>1.0005108581452961E-2</v>
      </c>
      <c r="E42" s="215">
        <f t="shared" si="36"/>
        <v>6.0849677961726106E-2</v>
      </c>
      <c r="F42" s="52">
        <f t="shared" ref="F42:F44" si="43">(C42-B42)/B42</f>
        <v>7.8559730250481694</v>
      </c>
      <c r="H42" s="19">
        <v>8.245000000000001</v>
      </c>
      <c r="I42" s="140">
        <v>148.53600000000003</v>
      </c>
      <c r="J42" s="247">
        <f t="shared" si="37"/>
        <v>6.1578838090600467E-3</v>
      </c>
      <c r="K42" s="215">
        <f t="shared" si="38"/>
        <v>0.10183212261318107</v>
      </c>
      <c r="L42" s="52">
        <f t="shared" ref="L42:L54" si="44">(I42-H42)/H42</f>
        <v>17.015281989084293</v>
      </c>
      <c r="N42" s="27">
        <f t="shared" si="39"/>
        <v>3.971579961464355</v>
      </c>
      <c r="O42" s="152">
        <f t="shared" si="40"/>
        <v>8.079194995920588</v>
      </c>
      <c r="P42" s="52">
        <f t="shared" ref="P42:P45" si="45">(O42-N42)/N42</f>
        <v>1.0342521299613265</v>
      </c>
    </row>
    <row r="43" spans="1:16" ht="20.100000000000001" customHeight="1" x14ac:dyDescent="0.25">
      <c r="A43" s="38" t="s">
        <v>160</v>
      </c>
      <c r="B43" s="19">
        <v>362.05999999999995</v>
      </c>
      <c r="C43" s="140">
        <v>377.34000000000003</v>
      </c>
      <c r="D43" s="247">
        <f t="shared" si="35"/>
        <v>0.17449179253376002</v>
      </c>
      <c r="E43" s="215">
        <f t="shared" si="36"/>
        <v>0.12488995094956612</v>
      </c>
      <c r="F43" s="52">
        <f t="shared" si="43"/>
        <v>4.220294978732831E-2</v>
      </c>
      <c r="H43" s="19">
        <v>167.38200000000001</v>
      </c>
      <c r="I43" s="140">
        <v>121.97800000000001</v>
      </c>
      <c r="J43" s="247">
        <f t="shared" si="37"/>
        <v>0.12501138965774269</v>
      </c>
      <c r="K43" s="215">
        <f t="shared" si="38"/>
        <v>8.3624701433393914E-2</v>
      </c>
      <c r="L43" s="52">
        <f t="shared" si="44"/>
        <v>-0.27125975313952511</v>
      </c>
      <c r="N43" s="27">
        <f t="shared" si="39"/>
        <v>4.6230459039938134</v>
      </c>
      <c r="O43" s="152">
        <f t="shared" si="40"/>
        <v>3.2325753961944139</v>
      </c>
      <c r="P43" s="52">
        <f t="shared" si="45"/>
        <v>-0.30076934918560572</v>
      </c>
    </row>
    <row r="44" spans="1:16" ht="20.100000000000001" customHeight="1" x14ac:dyDescent="0.25">
      <c r="A44" s="38" t="s">
        <v>164</v>
      </c>
      <c r="B44" s="19">
        <v>88.749999999999986</v>
      </c>
      <c r="C44" s="140">
        <v>284.47000000000003</v>
      </c>
      <c r="D44" s="247">
        <f t="shared" si="35"/>
        <v>4.2772321127357904E-2</v>
      </c>
      <c r="E44" s="215">
        <f t="shared" si="36"/>
        <v>9.4152340983259322E-2</v>
      </c>
      <c r="F44" s="52">
        <f t="shared" si="43"/>
        <v>2.2052957746478881</v>
      </c>
      <c r="H44" s="19">
        <v>58.093000000000004</v>
      </c>
      <c r="I44" s="140">
        <v>113.66400000000002</v>
      </c>
      <c r="J44" s="247">
        <f t="shared" si="37"/>
        <v>4.3387500802877531E-2</v>
      </c>
      <c r="K44" s="215">
        <f t="shared" si="38"/>
        <v>7.7924855824208356E-2</v>
      </c>
      <c r="L44" s="52">
        <f t="shared" si="44"/>
        <v>0.95658685211643413</v>
      </c>
      <c r="N44" s="27">
        <f t="shared" si="39"/>
        <v>6.5456901408450721</v>
      </c>
      <c r="O44" s="152">
        <f t="shared" si="40"/>
        <v>3.9956410166274123</v>
      </c>
      <c r="P44" s="52">
        <f t="shared" si="45"/>
        <v>-0.38957681609542844</v>
      </c>
    </row>
    <row r="45" spans="1:16" ht="20.100000000000001" customHeight="1" x14ac:dyDescent="0.25">
      <c r="A45" s="38" t="s">
        <v>171</v>
      </c>
      <c r="B45" s="19">
        <v>103.94999999999999</v>
      </c>
      <c r="C45" s="140">
        <v>28.71</v>
      </c>
      <c r="D45" s="247">
        <f t="shared" si="35"/>
        <v>5.0097834154240607E-2</v>
      </c>
      <c r="E45" s="215">
        <f t="shared" si="36"/>
        <v>9.5022804149097438E-3</v>
      </c>
      <c r="F45" s="52">
        <f t="shared" ref="F45:F54" si="46">(C45-B45)/B45</f>
        <v>-0.72380952380952368</v>
      </c>
      <c r="H45" s="19">
        <v>90.177999999999983</v>
      </c>
      <c r="I45" s="140">
        <v>27.851999999999997</v>
      </c>
      <c r="J45" s="247">
        <f t="shared" si="37"/>
        <v>6.7350593830614522E-2</v>
      </c>
      <c r="K45" s="215">
        <f t="shared" si="38"/>
        <v>1.909455134797166E-2</v>
      </c>
      <c r="L45" s="52">
        <f t="shared" si="44"/>
        <v>-0.69114418150768475</v>
      </c>
      <c r="N45" s="27">
        <f t="shared" si="39"/>
        <v>8.6751322751322739</v>
      </c>
      <c r="O45" s="152">
        <f t="shared" si="40"/>
        <v>9.7011494252873547</v>
      </c>
      <c r="P45" s="52">
        <f t="shared" si="45"/>
        <v>0.11827106695493431</v>
      </c>
    </row>
    <row r="46" spans="1:16" ht="20.100000000000001" customHeight="1" x14ac:dyDescent="0.25">
      <c r="A46" s="38" t="s">
        <v>174</v>
      </c>
      <c r="B46" s="19">
        <v>52.27</v>
      </c>
      <c r="C46" s="140">
        <v>54.66</v>
      </c>
      <c r="D46" s="247">
        <f t="shared" si="35"/>
        <v>2.5191089862839414E-2</v>
      </c>
      <c r="E46" s="215">
        <f t="shared" si="36"/>
        <v>1.8091070967571111E-2</v>
      </c>
      <c r="F46" s="52">
        <f t="shared" si="46"/>
        <v>4.5724124736942671E-2</v>
      </c>
      <c r="H46" s="19">
        <v>16.837</v>
      </c>
      <c r="I46" s="140">
        <v>27.557000000000002</v>
      </c>
      <c r="J46" s="247">
        <f t="shared" si="37"/>
        <v>1.2574929010690598E-2</v>
      </c>
      <c r="K46" s="215">
        <f t="shared" si="38"/>
        <v>1.8892307607929596E-2</v>
      </c>
      <c r="L46" s="52">
        <f t="shared" si="44"/>
        <v>0.63669299756488706</v>
      </c>
      <c r="N46" s="27">
        <f t="shared" ref="N46:N55" si="47">(H46/B46)*10</f>
        <v>3.2211593648364261</v>
      </c>
      <c r="O46" s="152">
        <f t="shared" ref="O46:O55" si="48">(I46/C46)*10</f>
        <v>5.0415294548115632</v>
      </c>
      <c r="P46" s="52">
        <f t="shared" ref="P46:P55" si="49">(O46-N46)/N46</f>
        <v>0.56512885076320263</v>
      </c>
    </row>
    <row r="47" spans="1:16" ht="20.100000000000001" customHeight="1" x14ac:dyDescent="0.25">
      <c r="A47" s="38" t="s">
        <v>184</v>
      </c>
      <c r="B47" s="19">
        <v>44.019999999999996</v>
      </c>
      <c r="C47" s="140">
        <v>69.790000000000006</v>
      </c>
      <c r="D47" s="247">
        <f t="shared" si="35"/>
        <v>2.1215071279169519E-2</v>
      </c>
      <c r="E47" s="215">
        <f t="shared" si="36"/>
        <v>2.3098716480548627E-2</v>
      </c>
      <c r="F47" s="52">
        <f t="shared" si="46"/>
        <v>0.58541572012721521</v>
      </c>
      <c r="H47" s="19">
        <v>23.036999999999999</v>
      </c>
      <c r="I47" s="140">
        <v>23.408000000000001</v>
      </c>
      <c r="J47" s="247">
        <f t="shared" si="37"/>
        <v>1.7205478388031083E-2</v>
      </c>
      <c r="K47" s="215">
        <f t="shared" si="38"/>
        <v>1.6047869379337953E-2</v>
      </c>
      <c r="L47" s="52">
        <f t="shared" si="44"/>
        <v>1.6104527499240448E-2</v>
      </c>
      <c r="N47" s="27">
        <f t="shared" si="47"/>
        <v>5.233303044070877</v>
      </c>
      <c r="O47" s="152">
        <f t="shared" si="48"/>
        <v>3.3540621865596787</v>
      </c>
      <c r="P47" s="52">
        <f t="shared" si="49"/>
        <v>-0.35909268805679101</v>
      </c>
    </row>
    <row r="48" spans="1:16" ht="20.100000000000001" customHeight="1" x14ac:dyDescent="0.25">
      <c r="A48" s="38" t="s">
        <v>186</v>
      </c>
      <c r="B48" s="19">
        <v>35.770000000000003</v>
      </c>
      <c r="C48" s="140">
        <v>41.309999999999995</v>
      </c>
      <c r="D48" s="247">
        <f t="shared" si="35"/>
        <v>1.7239052695499635E-2</v>
      </c>
      <c r="E48" s="215">
        <f t="shared" si="36"/>
        <v>1.3672560220826245E-2</v>
      </c>
      <c r="F48" s="52">
        <f t="shared" si="46"/>
        <v>0.15487838971204898</v>
      </c>
      <c r="H48" s="19">
        <v>15.953000000000001</v>
      </c>
      <c r="I48" s="140">
        <v>16.474</v>
      </c>
      <c r="J48" s="247">
        <f t="shared" si="37"/>
        <v>1.1914702293018182E-2</v>
      </c>
      <c r="K48" s="215">
        <f t="shared" si="38"/>
        <v>1.1294113130349172E-2</v>
      </c>
      <c r="L48" s="52">
        <f t="shared" ref="L48:L52" si="50">(I48-H48)/H48</f>
        <v>3.2658434150316488E-2</v>
      </c>
      <c r="N48" s="27">
        <f t="shared" ref="N48" si="51">(H48/B48)*10</f>
        <v>4.4598825831702547</v>
      </c>
      <c r="O48" s="152">
        <f t="shared" ref="O48" si="52">(I48/C48)*10</f>
        <v>3.9878963931251517</v>
      </c>
      <c r="P48" s="52">
        <f t="shared" ref="P48" si="53">(O48-N48)/N48</f>
        <v>-0.10582928613999457</v>
      </c>
    </row>
    <row r="49" spans="1:16" ht="20.100000000000001" customHeight="1" x14ac:dyDescent="0.25">
      <c r="A49" s="38" t="s">
        <v>173</v>
      </c>
      <c r="B49" s="19">
        <v>42.97</v>
      </c>
      <c r="C49" s="140">
        <v>39.350000000000009</v>
      </c>
      <c r="D49" s="247">
        <f t="shared" si="35"/>
        <v>2.0709032550338808E-2</v>
      </c>
      <c r="E49" s="215">
        <f t="shared" si="36"/>
        <v>1.3023850028794793E-2</v>
      </c>
      <c r="F49" s="52">
        <f t="shared" si="46"/>
        <v>-8.4244821968815234E-2</v>
      </c>
      <c r="H49" s="19">
        <v>15.007</v>
      </c>
      <c r="I49" s="140">
        <v>15.016999999999999</v>
      </c>
      <c r="J49" s="247">
        <f t="shared" si="37"/>
        <v>1.120817008157236E-2</v>
      </c>
      <c r="K49" s="215">
        <f t="shared" si="38"/>
        <v>1.0295234726141406E-2</v>
      </c>
      <c r="L49" s="52">
        <f t="shared" si="50"/>
        <v>6.6635570067300506E-4</v>
      </c>
      <c r="N49" s="27">
        <f t="shared" ref="N49:N50" si="54">(H49/B49)*10</f>
        <v>3.4924365836630207</v>
      </c>
      <c r="O49" s="152">
        <f t="shared" ref="O49:O50" si="55">(I49/C49)*10</f>
        <v>3.8162642947903418</v>
      </c>
      <c r="P49" s="52">
        <f t="shared" ref="P49:P50" si="56">(O49-N49)/N49</f>
        <v>9.2722574446198358E-2</v>
      </c>
    </row>
    <row r="50" spans="1:16" ht="20.100000000000001" customHeight="1" x14ac:dyDescent="0.25">
      <c r="A50" s="38" t="s">
        <v>175</v>
      </c>
      <c r="B50" s="19">
        <v>50.31</v>
      </c>
      <c r="C50" s="140">
        <v>36.950000000000003</v>
      </c>
      <c r="D50" s="247">
        <f t="shared" si="35"/>
        <v>2.4246484235688748E-2</v>
      </c>
      <c r="E50" s="215">
        <f t="shared" si="36"/>
        <v>1.222951101814403E-2</v>
      </c>
      <c r="F50" s="52">
        <f t="shared" si="46"/>
        <v>-0.26555356787914924</v>
      </c>
      <c r="H50" s="19">
        <v>21.363999999999997</v>
      </c>
      <c r="I50" s="140">
        <v>14.561</v>
      </c>
      <c r="J50" s="247">
        <f t="shared" si="37"/>
        <v>1.5955976918951946E-2</v>
      </c>
      <c r="K50" s="215">
        <f t="shared" si="38"/>
        <v>9.9826138940763802E-3</v>
      </c>
      <c r="L50" s="52">
        <f t="shared" si="50"/>
        <v>-0.31843287773825119</v>
      </c>
      <c r="N50" s="27">
        <f t="shared" si="54"/>
        <v>4.2464718743788508</v>
      </c>
      <c r="O50" s="152">
        <f t="shared" si="55"/>
        <v>3.9407307171853856</v>
      </c>
      <c r="P50" s="52">
        <f t="shared" si="56"/>
        <v>-7.1998865467156128E-2</v>
      </c>
    </row>
    <row r="51" spans="1:16" ht="20.100000000000001" customHeight="1" x14ac:dyDescent="0.25">
      <c r="A51" s="38" t="s">
        <v>181</v>
      </c>
      <c r="B51" s="19">
        <v>116.88999999999999</v>
      </c>
      <c r="C51" s="140">
        <v>25.750000000000004</v>
      </c>
      <c r="D51" s="247">
        <f t="shared" si="35"/>
        <v>5.6334159060021018E-2</v>
      </c>
      <c r="E51" s="215">
        <f t="shared" si="36"/>
        <v>8.5225956351071379E-3</v>
      </c>
      <c r="F51" s="52">
        <f t="shared" si="46"/>
        <v>-0.77970741722987424</v>
      </c>
      <c r="H51" s="19">
        <v>47.266999999999996</v>
      </c>
      <c r="I51" s="140">
        <v>9.8520000000000021</v>
      </c>
      <c r="J51" s="247">
        <f t="shared" si="37"/>
        <v>3.5301964099798806E-2</v>
      </c>
      <c r="K51" s="215">
        <f t="shared" si="38"/>
        <v>6.7542553454048842E-3</v>
      </c>
      <c r="L51" s="52">
        <f t="shared" si="50"/>
        <v>-0.79156705523938464</v>
      </c>
      <c r="N51" s="27">
        <f t="shared" ref="N51" si="57">(H51/B51)*10</f>
        <v>4.0437163144837029</v>
      </c>
      <c r="O51" s="152">
        <f t="shared" ref="O51" si="58">(I51/C51)*10</f>
        <v>3.8260194174757283</v>
      </c>
      <c r="P51" s="52">
        <f t="shared" ref="P51" si="59">(O51-N51)/N51</f>
        <v>-5.3835848036182028E-2</v>
      </c>
    </row>
    <row r="52" spans="1:16" ht="20.100000000000001" customHeight="1" x14ac:dyDescent="0.25">
      <c r="A52" s="38" t="s">
        <v>187</v>
      </c>
      <c r="B52" s="19">
        <v>18.96</v>
      </c>
      <c r="C52" s="140">
        <v>15.02</v>
      </c>
      <c r="D52" s="247">
        <f t="shared" si="35"/>
        <v>9.1376136177431667E-3</v>
      </c>
      <c r="E52" s="215">
        <f t="shared" si="36"/>
        <v>4.971238308322687E-3</v>
      </c>
      <c r="F52" s="52">
        <f t="shared" si="46"/>
        <v>-0.20780590717299585</v>
      </c>
      <c r="H52" s="19">
        <v>7.851</v>
      </c>
      <c r="I52" s="140">
        <v>6.3230000000000004</v>
      </c>
      <c r="J52" s="247">
        <f t="shared" si="37"/>
        <v>5.8636198647580859E-3</v>
      </c>
      <c r="K52" s="215">
        <f t="shared" si="38"/>
        <v>4.3348717569016522E-3</v>
      </c>
      <c r="L52" s="52">
        <f t="shared" si="50"/>
        <v>-0.19462488854922935</v>
      </c>
      <c r="N52" s="27">
        <f t="shared" ref="N52" si="60">(H52/B52)*10</f>
        <v>4.1408227848101262</v>
      </c>
      <c r="O52" s="152">
        <f t="shared" ref="O52" si="61">(I52/C52)*10</f>
        <v>4.2097203728362187</v>
      </c>
      <c r="P52" s="52">
        <f t="shared" ref="P52" si="62">(O52-N52)/N52</f>
        <v>1.6638622710160658E-2</v>
      </c>
    </row>
    <row r="53" spans="1:16" ht="20.100000000000001" customHeight="1" x14ac:dyDescent="0.25">
      <c r="A53" s="38" t="s">
        <v>191</v>
      </c>
      <c r="B53" s="19">
        <v>12.600000000000001</v>
      </c>
      <c r="C53" s="140">
        <v>19.36</v>
      </c>
      <c r="D53" s="247">
        <f t="shared" si="35"/>
        <v>6.07246474596856E-3</v>
      </c>
      <c r="E53" s="215">
        <f t="shared" si="36"/>
        <v>6.4076680192494823E-3</v>
      </c>
      <c r="F53" s="52">
        <f t="shared" si="46"/>
        <v>0.53650793650793627</v>
      </c>
      <c r="H53" s="19">
        <v>4.593</v>
      </c>
      <c r="I53" s="140">
        <v>6.101</v>
      </c>
      <c r="J53" s="247">
        <f t="shared" si="37"/>
        <v>3.4303408532459418E-3</v>
      </c>
      <c r="K53" s="215">
        <f t="shared" si="38"/>
        <v>4.1826747728699954E-3</v>
      </c>
      <c r="L53" s="52">
        <f t="shared" ref="L53" si="63">(I53-H53)/H53</f>
        <v>0.32832571304158503</v>
      </c>
      <c r="N53" s="27">
        <f t="shared" ref="N53" si="64">(H53/B53)*10</f>
        <v>3.6452380952380947</v>
      </c>
      <c r="O53" s="152">
        <f t="shared" ref="O53" si="65">(I53/C53)*10</f>
        <v>3.151342975206612</v>
      </c>
      <c r="P53" s="52">
        <f t="shared" ref="P53" si="66">(O53-N53)/N53</f>
        <v>-0.13549049667748059</v>
      </c>
    </row>
    <row r="54" spans="1:16" ht="20.100000000000001" customHeight="1" x14ac:dyDescent="0.25">
      <c r="A54" s="38" t="s">
        <v>170</v>
      </c>
      <c r="B54" s="19">
        <v>7.85</v>
      </c>
      <c r="C54" s="140">
        <v>7.04</v>
      </c>
      <c r="D54" s="247">
        <f t="shared" si="35"/>
        <v>3.7832419250677135E-3</v>
      </c>
      <c r="E54" s="215">
        <f t="shared" si="36"/>
        <v>2.3300610979089028E-3</v>
      </c>
      <c r="F54" s="52">
        <f t="shared" si="46"/>
        <v>-0.10318471337579613</v>
      </c>
      <c r="H54" s="19">
        <v>4.5499999999999989</v>
      </c>
      <c r="I54" s="140">
        <v>3.02</v>
      </c>
      <c r="J54" s="247">
        <f t="shared" si="37"/>
        <v>3.3982257527256764E-3</v>
      </c>
      <c r="K54" s="215">
        <f t="shared" si="38"/>
        <v>2.0704274404306482E-3</v>
      </c>
      <c r="L54" s="52">
        <f t="shared" si="44"/>
        <v>-0.33626373626373612</v>
      </c>
      <c r="N54" s="27">
        <f t="shared" ref="N54" si="67">(H54/B54)*10</f>
        <v>5.7961783439490429</v>
      </c>
      <c r="O54" s="152">
        <f t="shared" ref="O54" si="68">(I54/C54)*10</f>
        <v>4.2897727272727266</v>
      </c>
      <c r="P54" s="52">
        <f t="shared" ref="P54" si="69">(O54-N54)/N54</f>
        <v>-0.25989635364635355</v>
      </c>
    </row>
    <row r="55" spans="1:16" ht="20.100000000000001" customHeight="1" thickBot="1" x14ac:dyDescent="0.3">
      <c r="A55" s="8" t="s">
        <v>17</v>
      </c>
      <c r="B55" s="19">
        <f>B56-SUM(B39:B54)</f>
        <v>14.980000000000018</v>
      </c>
      <c r="C55" s="140">
        <f>C56-SUM(C39:C54)</f>
        <v>8.0999999999999091</v>
      </c>
      <c r="D55" s="247">
        <f t="shared" si="35"/>
        <v>7.2194858646515182E-3</v>
      </c>
      <c r="E55" s="215">
        <f t="shared" si="36"/>
        <v>2.6808941609462928E-3</v>
      </c>
      <c r="F55" s="52">
        <f t="shared" ref="F55" si="70">(C55-B55)/B55</f>
        <v>-0.45927903871829778</v>
      </c>
      <c r="H55" s="19">
        <f>H56-SUM(H39:H54)</f>
        <v>9.3329999999994016</v>
      </c>
      <c r="I55" s="140">
        <f>I56-SUM(I39:I54)</f>
        <v>4.6680000000001201</v>
      </c>
      <c r="J55" s="247">
        <f t="shared" si="37"/>
        <v>6.9704705385025736E-3</v>
      </c>
      <c r="K55" s="215">
        <f t="shared" si="38"/>
        <v>3.2002500966657335E-3</v>
      </c>
      <c r="L55" s="52">
        <f t="shared" ref="L55" si="71">(I55-H55)/H55</f>
        <v>-0.49983927997423988</v>
      </c>
      <c r="N55" s="27">
        <f t="shared" si="47"/>
        <v>6.2303070761010613</v>
      </c>
      <c r="O55" s="152">
        <f t="shared" si="48"/>
        <v>5.7629629629631758</v>
      </c>
      <c r="P55" s="52">
        <f t="shared" si="49"/>
        <v>-7.5011409137533291E-2</v>
      </c>
    </row>
    <row r="56" spans="1:16" ht="26.25" customHeight="1" thickBot="1" x14ac:dyDescent="0.3">
      <c r="A56" s="12" t="s">
        <v>18</v>
      </c>
      <c r="B56" s="17">
        <v>2074.9399999999996</v>
      </c>
      <c r="C56" s="145">
        <v>3021.3799999999997</v>
      </c>
      <c r="D56" s="253">
        <f>SUM(D39:D55)</f>
        <v>1.0000000000000002</v>
      </c>
      <c r="E56" s="254">
        <f>SUM(E39:E55)</f>
        <v>1.0000000000000002</v>
      </c>
      <c r="F56" s="57">
        <f t="shared" si="41"/>
        <v>0.4561288519186098</v>
      </c>
      <c r="G56" s="1"/>
      <c r="H56" s="17">
        <v>1338.9339999999995</v>
      </c>
      <c r="I56" s="145">
        <v>1458.6360000000004</v>
      </c>
      <c r="J56" s="253">
        <f>SUM(J39:J55)</f>
        <v>0.99999999999999967</v>
      </c>
      <c r="K56" s="254">
        <f>SUM(K39:K55)</f>
        <v>1</v>
      </c>
      <c r="L56" s="57">
        <f t="shared" si="42"/>
        <v>8.9400971220389466E-2</v>
      </c>
      <c r="M56" s="1"/>
      <c r="N56" s="29">
        <f t="shared" si="39"/>
        <v>6.4528805652211618</v>
      </c>
      <c r="O56" s="146">
        <f t="shared" si="40"/>
        <v>4.8277144880816074</v>
      </c>
      <c r="P56" s="57">
        <f t="shared" si="8"/>
        <v>-0.2518512563053853</v>
      </c>
    </row>
    <row r="58" spans="1:16" ht="15.75" thickBot="1" x14ac:dyDescent="0.3"/>
    <row r="59" spans="1:16" x14ac:dyDescent="0.25">
      <c r="A59" s="355" t="s">
        <v>15</v>
      </c>
      <c r="B59" s="349" t="s">
        <v>1</v>
      </c>
      <c r="C59" s="342"/>
      <c r="D59" s="349" t="s">
        <v>104</v>
      </c>
      <c r="E59" s="342"/>
      <c r="F59" s="130" t="s">
        <v>0</v>
      </c>
      <c r="H59" s="358" t="s">
        <v>19</v>
      </c>
      <c r="I59" s="359"/>
      <c r="J59" s="349" t="s">
        <v>104</v>
      </c>
      <c r="K59" s="347"/>
      <c r="L59" s="130" t="s">
        <v>0</v>
      </c>
      <c r="N59" s="341" t="s">
        <v>22</v>
      </c>
      <c r="O59" s="342"/>
      <c r="P59" s="130" t="s">
        <v>0</v>
      </c>
    </row>
    <row r="60" spans="1:16" x14ac:dyDescent="0.25">
      <c r="A60" s="356"/>
      <c r="B60" s="350" t="str">
        <f>B5</f>
        <v>jan-abr</v>
      </c>
      <c r="C60" s="344"/>
      <c r="D60" s="350" t="str">
        <f>B5</f>
        <v>jan-abr</v>
      </c>
      <c r="E60" s="344"/>
      <c r="F60" s="131" t="str">
        <f>F37</f>
        <v>2023/2022</v>
      </c>
      <c r="H60" s="339" t="str">
        <f>B5</f>
        <v>jan-abr</v>
      </c>
      <c r="I60" s="344"/>
      <c r="J60" s="350" t="str">
        <f>B5</f>
        <v>jan-abr</v>
      </c>
      <c r="K60" s="340"/>
      <c r="L60" s="131" t="str">
        <f>L37</f>
        <v>2023/2022</v>
      </c>
      <c r="N60" s="339" t="str">
        <f>B5</f>
        <v>jan-abr</v>
      </c>
      <c r="O60" s="340"/>
      <c r="P60" s="131" t="str">
        <f>P37</f>
        <v>2023/2022</v>
      </c>
    </row>
    <row r="61" spans="1:16" ht="19.5" customHeight="1" thickBot="1" x14ac:dyDescent="0.3">
      <c r="A61" s="357"/>
      <c r="B61" s="99">
        <f>B6</f>
        <v>2022</v>
      </c>
      <c r="C61" s="134">
        <f>C6</f>
        <v>2023</v>
      </c>
      <c r="D61" s="99">
        <f>B6</f>
        <v>2022</v>
      </c>
      <c r="E61" s="134">
        <f>C6</f>
        <v>2023</v>
      </c>
      <c r="F61" s="132" t="s">
        <v>1</v>
      </c>
      <c r="H61" s="25">
        <f>B6</f>
        <v>2022</v>
      </c>
      <c r="I61" s="134">
        <f>C6</f>
        <v>2023</v>
      </c>
      <c r="J61" s="99">
        <f>B6</f>
        <v>2022</v>
      </c>
      <c r="K61" s="134">
        <f>C6</f>
        <v>2023</v>
      </c>
      <c r="L61" s="259">
        <v>1000</v>
      </c>
      <c r="N61" s="25">
        <f>B6</f>
        <v>2022</v>
      </c>
      <c r="O61" s="134">
        <f>C6</f>
        <v>2023</v>
      </c>
      <c r="P61" s="132"/>
    </row>
    <row r="62" spans="1:16" ht="20.100000000000001" customHeight="1" x14ac:dyDescent="0.25">
      <c r="A62" s="38" t="s">
        <v>162</v>
      </c>
      <c r="B62" s="39">
        <v>334.58999999999992</v>
      </c>
      <c r="C62" s="147">
        <v>314.86999999999995</v>
      </c>
      <c r="D62" s="247">
        <f t="shared" ref="D62:D83" si="72">B62/$B$84</f>
        <v>6.2782986915754541E-2</v>
      </c>
      <c r="E62" s="246">
        <f t="shared" ref="E62:E83" si="73">C62/$C$84</f>
        <v>8.1465536199861827E-2</v>
      </c>
      <c r="F62" s="52">
        <f t="shared" ref="F62:F83" si="74">(C62-B62)/B62</f>
        <v>-5.8937804477121179E-2</v>
      </c>
      <c r="H62" s="19">
        <v>361.87899999999996</v>
      </c>
      <c r="I62" s="147">
        <v>373.036</v>
      </c>
      <c r="J62" s="245">
        <f t="shared" ref="J62:J84" si="75">H62/$H$84</f>
        <v>0.1349636576490495</v>
      </c>
      <c r="K62" s="246">
        <f t="shared" ref="K62:K84" si="76">I62/$I$84</f>
        <v>0.17493592945088082</v>
      </c>
      <c r="L62" s="52">
        <f t="shared" ref="L62:L74" si="77">(I62-H62)/H62</f>
        <v>3.0830747293985116E-2</v>
      </c>
      <c r="N62" s="40">
        <f t="shared" ref="N62" si="78">(H62/B62)*10</f>
        <v>10.815595206073105</v>
      </c>
      <c r="O62" s="143">
        <f t="shared" ref="O62" si="79">(I62/C62)*10</f>
        <v>11.847302061168104</v>
      </c>
      <c r="P62" s="52">
        <f t="shared" ref="P62" si="80">(O62-N62)/N62</f>
        <v>9.5390668330087039E-2</v>
      </c>
    </row>
    <row r="63" spans="1:16" ht="20.100000000000001" customHeight="1" x14ac:dyDescent="0.25">
      <c r="A63" s="38" t="s">
        <v>161</v>
      </c>
      <c r="B63" s="19">
        <v>948.04000000000008</v>
      </c>
      <c r="C63" s="140">
        <v>538.20000000000005</v>
      </c>
      <c r="D63" s="247">
        <f t="shared" si="72"/>
        <v>0.17789169704896129</v>
      </c>
      <c r="E63" s="215">
        <f t="shared" si="73"/>
        <v>0.13924715464402973</v>
      </c>
      <c r="F63" s="52">
        <f t="shared" si="74"/>
        <v>-0.43230243449643474</v>
      </c>
      <c r="H63" s="19">
        <v>577.25699999999995</v>
      </c>
      <c r="I63" s="140">
        <v>336.74499999999995</v>
      </c>
      <c r="J63" s="214">
        <f t="shared" si="75"/>
        <v>0.21528940923213935</v>
      </c>
      <c r="K63" s="215">
        <f t="shared" si="76"/>
        <v>0.15791719716846858</v>
      </c>
      <c r="L63" s="52">
        <f t="shared" si="77"/>
        <v>-0.41664631178140765</v>
      </c>
      <c r="N63" s="40">
        <f t="shared" ref="N63:N64" si="81">(H63/B63)*10</f>
        <v>6.0889519429559922</v>
      </c>
      <c r="O63" s="143">
        <f t="shared" ref="O63:O64" si="82">(I63/C63)*10</f>
        <v>6.2568747677443319</v>
      </c>
      <c r="P63" s="52">
        <f t="shared" si="8"/>
        <v>2.7578280525370442E-2</v>
      </c>
    </row>
    <row r="64" spans="1:16" ht="20.100000000000001" customHeight="1" x14ac:dyDescent="0.25">
      <c r="A64" s="38" t="s">
        <v>167</v>
      </c>
      <c r="B64" s="19">
        <v>1000.3700000000001</v>
      </c>
      <c r="C64" s="140">
        <v>870.7700000000001</v>
      </c>
      <c r="D64" s="247">
        <f t="shared" si="72"/>
        <v>0.18771097947013776</v>
      </c>
      <c r="E64" s="215">
        <f t="shared" si="73"/>
        <v>0.22529216805905197</v>
      </c>
      <c r="F64" s="52">
        <f t="shared" si="74"/>
        <v>-0.12955206573567782</v>
      </c>
      <c r="H64" s="19">
        <v>324.20099999999991</v>
      </c>
      <c r="I64" s="140">
        <v>297.15100000000001</v>
      </c>
      <c r="J64" s="214">
        <f t="shared" si="75"/>
        <v>0.1209115554466534</v>
      </c>
      <c r="K64" s="215">
        <f t="shared" si="76"/>
        <v>0.13934951686233685</v>
      </c>
      <c r="L64" s="52">
        <f t="shared" si="77"/>
        <v>-8.343589316504238E-2</v>
      </c>
      <c r="N64" s="40">
        <f t="shared" si="81"/>
        <v>3.2408108999670109</v>
      </c>
      <c r="O64" s="143">
        <f t="shared" si="82"/>
        <v>3.4125084695154859</v>
      </c>
      <c r="P64" s="52">
        <f t="shared" si="8"/>
        <v>5.297981735072009E-2</v>
      </c>
    </row>
    <row r="65" spans="1:16" ht="20.100000000000001" customHeight="1" x14ac:dyDescent="0.25">
      <c r="A65" s="38" t="s">
        <v>177</v>
      </c>
      <c r="B65" s="19">
        <v>30.49</v>
      </c>
      <c r="C65" s="140">
        <v>40.840000000000003</v>
      </c>
      <c r="D65" s="247">
        <f t="shared" si="72"/>
        <v>5.7211909234028404E-3</v>
      </c>
      <c r="E65" s="215">
        <f t="shared" si="73"/>
        <v>1.0566432173285348E-2</v>
      </c>
      <c r="F65" s="52">
        <f t="shared" si="74"/>
        <v>0.3394555591997378</v>
      </c>
      <c r="H65" s="19">
        <v>141.85300000000001</v>
      </c>
      <c r="I65" s="140">
        <v>176.84900000000002</v>
      </c>
      <c r="J65" s="214">
        <f t="shared" si="75"/>
        <v>5.290442310410557E-2</v>
      </c>
      <c r="K65" s="215">
        <f t="shared" si="76"/>
        <v>8.2933669102871643E-2</v>
      </c>
      <c r="L65" s="52">
        <f t="shared" si="77"/>
        <v>0.24670609715691602</v>
      </c>
      <c r="N65" s="40">
        <f t="shared" ref="N65" si="83">(H65/B65)*10</f>
        <v>46.524434240734671</v>
      </c>
      <c r="O65" s="143">
        <f t="shared" ref="O65" si="84">(I65/C65)*10</f>
        <v>43.302889324191973</v>
      </c>
      <c r="P65" s="52">
        <f t="shared" ref="P65" si="85">(O65-N65)/N65</f>
        <v>-6.9244150286132011E-2</v>
      </c>
    </row>
    <row r="66" spans="1:16" ht="20.100000000000001" customHeight="1" x14ac:dyDescent="0.25">
      <c r="A66" s="38" t="s">
        <v>178</v>
      </c>
      <c r="B66" s="19"/>
      <c r="C66" s="140">
        <v>408.71000000000004</v>
      </c>
      <c r="D66" s="247">
        <f t="shared" si="72"/>
        <v>0</v>
      </c>
      <c r="E66" s="215">
        <f t="shared" si="73"/>
        <v>0.10574452726600037</v>
      </c>
      <c r="F66" s="52"/>
      <c r="H66" s="19"/>
      <c r="I66" s="140">
        <v>154.529</v>
      </c>
      <c r="J66" s="214">
        <f t="shared" si="75"/>
        <v>0</v>
      </c>
      <c r="K66" s="215">
        <f t="shared" si="76"/>
        <v>7.246666338400358E-2</v>
      </c>
      <c r="L66" s="52"/>
      <c r="N66" s="40"/>
      <c r="O66" s="143">
        <f t="shared" ref="O65:O66" si="86">(I66/C66)*10</f>
        <v>3.7808959898216332</v>
      </c>
      <c r="P66" s="52"/>
    </row>
    <row r="67" spans="1:16" ht="20.100000000000001" customHeight="1" x14ac:dyDescent="0.25">
      <c r="A67" s="38" t="s">
        <v>168</v>
      </c>
      <c r="B67" s="19">
        <v>301.45999999999998</v>
      </c>
      <c r="C67" s="140">
        <v>133.88000000000002</v>
      </c>
      <c r="D67" s="247">
        <f t="shared" si="72"/>
        <v>5.6566422294818633E-2</v>
      </c>
      <c r="E67" s="215">
        <f t="shared" si="73"/>
        <v>3.4638441218399672E-2</v>
      </c>
      <c r="F67" s="52">
        <f t="shared" si="74"/>
        <v>-0.55589464605586136</v>
      </c>
      <c r="H67" s="19">
        <v>137.30500000000001</v>
      </c>
      <c r="I67" s="140">
        <v>99.004999999999995</v>
      </c>
      <c r="J67" s="214">
        <f t="shared" si="75"/>
        <v>5.1208235386697602E-2</v>
      </c>
      <c r="K67" s="215">
        <f t="shared" si="76"/>
        <v>4.642857980271195E-2</v>
      </c>
      <c r="L67" s="52">
        <f t="shared" si="77"/>
        <v>-0.27894104366192063</v>
      </c>
      <c r="N67" s="40">
        <f t="shared" ref="N67" si="87">(H67/B67)*10</f>
        <v>4.5546672858754071</v>
      </c>
      <c r="O67" s="143">
        <f t="shared" ref="O67" si="88">(I67/C67)*10</f>
        <v>7.3950552733791444</v>
      </c>
      <c r="P67" s="52">
        <f t="shared" ref="P67" si="89">(O67-N67)/N67</f>
        <v>0.62362139959424379</v>
      </c>
    </row>
    <row r="68" spans="1:16" ht="20.100000000000001" customHeight="1" x14ac:dyDescent="0.25">
      <c r="A68" s="38" t="s">
        <v>182</v>
      </c>
      <c r="B68" s="19">
        <v>336.72</v>
      </c>
      <c r="C68" s="140">
        <v>186.35</v>
      </c>
      <c r="D68" s="247">
        <f t="shared" si="72"/>
        <v>6.3182663421718743E-2</v>
      </c>
      <c r="E68" s="215">
        <f t="shared" si="73"/>
        <v>4.8213874522324299E-2</v>
      </c>
      <c r="F68" s="52">
        <f t="shared" si="74"/>
        <v>-0.44657282014730348</v>
      </c>
      <c r="H68" s="19">
        <v>260.34200000000004</v>
      </c>
      <c r="I68" s="140">
        <v>98.792000000000002</v>
      </c>
      <c r="J68" s="214">
        <f t="shared" si="75"/>
        <v>9.7095185295827752E-2</v>
      </c>
      <c r="K68" s="215">
        <f t="shared" si="76"/>
        <v>4.6328693054588345E-2</v>
      </c>
      <c r="L68" s="52">
        <f t="shared" si="77"/>
        <v>-0.62052991833818594</v>
      </c>
      <c r="N68" s="40">
        <f t="shared" ref="N68:N69" si="90">(H68/B68)*10</f>
        <v>7.7317058683772881</v>
      </c>
      <c r="O68" s="143">
        <f t="shared" ref="O68:O69" si="91">(I68/C68)*10</f>
        <v>5.3014220552723366</v>
      </c>
      <c r="P68" s="52">
        <f t="shared" ref="P68:P69" si="92">(O68-N68)/N68</f>
        <v>-0.31432698740452908</v>
      </c>
    </row>
    <row r="69" spans="1:16" ht="20.100000000000001" customHeight="1" x14ac:dyDescent="0.25">
      <c r="A69" s="38" t="s">
        <v>163</v>
      </c>
      <c r="B69" s="19">
        <v>158.70000000000002</v>
      </c>
      <c r="C69" s="140">
        <v>218.32</v>
      </c>
      <c r="D69" s="247">
        <f t="shared" si="72"/>
        <v>2.9778714317613347E-2</v>
      </c>
      <c r="E69" s="215">
        <f t="shared" si="73"/>
        <v>5.6485393537503842E-2</v>
      </c>
      <c r="F69" s="52">
        <f t="shared" si="74"/>
        <v>0.37567737870195317</v>
      </c>
      <c r="H69" s="19">
        <v>114.48300000000002</v>
      </c>
      <c r="I69" s="140">
        <v>98.330999999999989</v>
      </c>
      <c r="J69" s="214">
        <f t="shared" si="75"/>
        <v>4.2696714699211991E-2</v>
      </c>
      <c r="K69" s="215">
        <f t="shared" si="76"/>
        <v>4.6112506242921757E-2</v>
      </c>
      <c r="L69" s="52">
        <f t="shared" si="77"/>
        <v>-0.14108644951652233</v>
      </c>
      <c r="N69" s="40">
        <f t="shared" si="90"/>
        <v>7.2137996219281666</v>
      </c>
      <c r="O69" s="143">
        <f t="shared" si="91"/>
        <v>4.5039849761817514</v>
      </c>
      <c r="P69" s="52">
        <f t="shared" si="92"/>
        <v>-0.37564318220168591</v>
      </c>
    </row>
    <row r="70" spans="1:16" ht="20.100000000000001" customHeight="1" x14ac:dyDescent="0.25">
      <c r="A70" s="38" t="s">
        <v>166</v>
      </c>
      <c r="B70" s="19">
        <v>162.07</v>
      </c>
      <c r="C70" s="140">
        <v>189.45999999999998</v>
      </c>
      <c r="D70" s="247">
        <f t="shared" si="72"/>
        <v>3.0411066348176398E-2</v>
      </c>
      <c r="E70" s="215">
        <f t="shared" si="73"/>
        <v>4.9018517129055868E-2</v>
      </c>
      <c r="F70" s="52">
        <f t="shared" si="74"/>
        <v>0.16900104892947485</v>
      </c>
      <c r="H70" s="19">
        <v>69.928999999999988</v>
      </c>
      <c r="I70" s="140">
        <v>85.724000000000004</v>
      </c>
      <c r="J70" s="214">
        <f t="shared" si="75"/>
        <v>2.6080191488703077E-2</v>
      </c>
      <c r="K70" s="215">
        <f t="shared" si="76"/>
        <v>4.020043002886399E-2</v>
      </c>
      <c r="L70" s="52">
        <f t="shared" si="77"/>
        <v>0.22587195584092462</v>
      </c>
      <c r="N70" s="40">
        <f t="shared" ref="N70:N71" si="93">(H70/B70)*10</f>
        <v>4.3147405442092914</v>
      </c>
      <c r="O70" s="143">
        <f t="shared" ref="O70:O71" si="94">(I70/C70)*10</f>
        <v>4.524649002427954</v>
      </c>
      <c r="P70" s="52">
        <f t="shared" ref="P70:P71" si="95">(O70-N70)/N70</f>
        <v>4.8649149599591941E-2</v>
      </c>
    </row>
    <row r="71" spans="1:16" ht="20.100000000000001" customHeight="1" x14ac:dyDescent="0.25">
      <c r="A71" s="38" t="s">
        <v>208</v>
      </c>
      <c r="B71" s="19">
        <v>94.05</v>
      </c>
      <c r="C71" s="140">
        <v>228.78</v>
      </c>
      <c r="D71" s="247">
        <f t="shared" si="72"/>
        <v>1.7647687974615845E-2</v>
      </c>
      <c r="E71" s="215">
        <f t="shared" si="73"/>
        <v>5.9191683462395242E-2</v>
      </c>
      <c r="F71" s="52">
        <f t="shared" si="74"/>
        <v>1.4325358851674643</v>
      </c>
      <c r="H71" s="19">
        <v>28.834</v>
      </c>
      <c r="I71" s="140">
        <v>82.567000000000007</v>
      </c>
      <c r="J71" s="214">
        <f t="shared" si="75"/>
        <v>1.0753710783584274E-2</v>
      </c>
      <c r="K71" s="215">
        <f t="shared" si="76"/>
        <v>3.8719948978036642E-2</v>
      </c>
      <c r="L71" s="52">
        <f t="shared" si="77"/>
        <v>1.8635291669556775</v>
      </c>
      <c r="N71" s="40">
        <f t="shared" si="93"/>
        <v>3.0658160552897398</v>
      </c>
      <c r="O71" s="143">
        <f t="shared" si="94"/>
        <v>3.6090130256141273</v>
      </c>
      <c r="P71" s="52">
        <f t="shared" si="95"/>
        <v>0.17717859145109469</v>
      </c>
    </row>
    <row r="72" spans="1:16" ht="20.100000000000001" customHeight="1" x14ac:dyDescent="0.25">
      <c r="A72" s="38" t="s">
        <v>176</v>
      </c>
      <c r="B72" s="19">
        <v>117.63000000000001</v>
      </c>
      <c r="C72" s="140">
        <v>58.290000000000006</v>
      </c>
      <c r="D72" s="247">
        <f t="shared" si="72"/>
        <v>2.207227577303628E-2</v>
      </c>
      <c r="E72" s="215">
        <f t="shared" si="73"/>
        <v>1.5081227506875685E-2</v>
      </c>
      <c r="F72" s="52">
        <f t="shared" si="74"/>
        <v>-0.50446314715633767</v>
      </c>
      <c r="H72" s="19">
        <v>89.256</v>
      </c>
      <c r="I72" s="140">
        <v>48.152000000000001</v>
      </c>
      <c r="J72" s="214">
        <f t="shared" si="75"/>
        <v>3.3288243382798011E-2</v>
      </c>
      <c r="K72" s="215">
        <f t="shared" si="76"/>
        <v>2.258097040210278E-2</v>
      </c>
      <c r="L72" s="52">
        <f t="shared" si="77"/>
        <v>-0.46051806041050458</v>
      </c>
      <c r="N72" s="40">
        <f t="shared" ref="N72" si="96">(H72/B72)*10</f>
        <v>7.587860239734761</v>
      </c>
      <c r="O72" s="143">
        <f t="shared" ref="O72" si="97">(I72/C72)*10</f>
        <v>8.260765139818151</v>
      </c>
      <c r="P72" s="52">
        <f t="shared" ref="P72" si="98">(O72-N72)/N72</f>
        <v>8.8681773098513453E-2</v>
      </c>
    </row>
    <row r="73" spans="1:16" ht="20.100000000000001" customHeight="1" x14ac:dyDescent="0.25">
      <c r="A73" s="38" t="s">
        <v>195</v>
      </c>
      <c r="B73" s="19">
        <v>34.980000000000004</v>
      </c>
      <c r="C73" s="140">
        <v>48.31</v>
      </c>
      <c r="D73" s="247">
        <f t="shared" si="72"/>
        <v>6.563701492313263E-3</v>
      </c>
      <c r="E73" s="215">
        <f t="shared" si="73"/>
        <v>1.2499126794598804E-2</v>
      </c>
      <c r="F73" s="52">
        <f t="shared" si="74"/>
        <v>0.3810748999428244</v>
      </c>
      <c r="H73" s="19">
        <v>22.079000000000001</v>
      </c>
      <c r="I73" s="140">
        <v>23.966999999999999</v>
      </c>
      <c r="J73" s="214">
        <f t="shared" si="75"/>
        <v>8.234417021251203E-3</v>
      </c>
      <c r="K73" s="215">
        <f t="shared" si="76"/>
        <v>1.1239369447316775E-2</v>
      </c>
      <c r="L73" s="52">
        <f t="shared" si="77"/>
        <v>8.5511119163005481E-2</v>
      </c>
      <c r="N73" s="40">
        <f t="shared" ref="N73" si="99">(H73/B73)*10</f>
        <v>6.3118925100057162</v>
      </c>
      <c r="O73" s="143">
        <f t="shared" ref="O73" si="100">(I73/C73)*10</f>
        <v>4.9610846615607525</v>
      </c>
      <c r="P73" s="52">
        <f t="shared" ref="P73" si="101">(O73-N73)/N73</f>
        <v>-0.21400995760045674</v>
      </c>
    </row>
    <row r="74" spans="1:16" ht="20.100000000000001" customHeight="1" x14ac:dyDescent="0.25">
      <c r="A74" s="38" t="s">
        <v>198</v>
      </c>
      <c r="B74" s="19">
        <v>124.03000000000002</v>
      </c>
      <c r="C74" s="140">
        <v>121.57000000000001</v>
      </c>
      <c r="D74" s="247">
        <f t="shared" si="72"/>
        <v>2.3273181706449802E-2</v>
      </c>
      <c r="E74" s="215">
        <f t="shared" si="73"/>
        <v>3.1453505369889806E-2</v>
      </c>
      <c r="F74" s="52">
        <f t="shared" si="74"/>
        <v>-1.9833911150528159E-2</v>
      </c>
      <c r="H74" s="19">
        <v>24.975000000000005</v>
      </c>
      <c r="I74" s="140">
        <v>23.388999999999999</v>
      </c>
      <c r="J74" s="214">
        <f t="shared" si="75"/>
        <v>9.3144873004098391E-3</v>
      </c>
      <c r="K74" s="215">
        <f t="shared" si="76"/>
        <v>1.0968315266962575E-2</v>
      </c>
      <c r="L74" s="52">
        <f t="shared" si="77"/>
        <v>-6.3503503503503714E-2</v>
      </c>
      <c r="N74" s="40">
        <f t="shared" ref="N74:N75" si="102">(H74/B74)*10</f>
        <v>2.0136257357091027</v>
      </c>
      <c r="O74" s="143">
        <f t="shared" ref="O74:O75" si="103">(I74/C74)*10</f>
        <v>1.9239121493789586</v>
      </c>
      <c r="P74" s="52">
        <f t="shared" ref="P74:P75" si="104">(O74-N74)/N74</f>
        <v>-4.4553257707818927E-2</v>
      </c>
    </row>
    <row r="75" spans="1:16" ht="20.100000000000001" customHeight="1" x14ac:dyDescent="0.25">
      <c r="A75" s="38" t="s">
        <v>227</v>
      </c>
      <c r="B75" s="19">
        <v>628.41000000000008</v>
      </c>
      <c r="C75" s="140">
        <v>56.83</v>
      </c>
      <c r="D75" s="247">
        <f t="shared" si="72"/>
        <v>0.11791582775256082</v>
      </c>
      <c r="E75" s="215">
        <f t="shared" si="73"/>
        <v>1.470348531850652E-2</v>
      </c>
      <c r="F75" s="52">
        <f t="shared" si="74"/>
        <v>-0.90956541111694589</v>
      </c>
      <c r="H75" s="19">
        <v>152.75900000000001</v>
      </c>
      <c r="I75" s="140">
        <v>20.965</v>
      </c>
      <c r="J75" s="214">
        <f t="shared" si="75"/>
        <v>5.697184246339565E-2</v>
      </c>
      <c r="K75" s="215">
        <f t="shared" si="76"/>
        <v>9.8315759362037885E-3</v>
      </c>
      <c r="L75" s="52">
        <f t="shared" ref="L75:L82" si="105">(I75-H75)/H75</f>
        <v>-0.86275767712540663</v>
      </c>
      <c r="N75" s="40">
        <f t="shared" si="102"/>
        <v>2.4308811126493848</v>
      </c>
      <c r="O75" s="143">
        <f t="shared" si="103"/>
        <v>3.6890726728840399</v>
      </c>
      <c r="P75" s="52">
        <f t="shared" si="104"/>
        <v>0.51758662885136697</v>
      </c>
    </row>
    <row r="76" spans="1:16" ht="20.100000000000001" customHeight="1" x14ac:dyDescent="0.25">
      <c r="A76" s="38" t="s">
        <v>180</v>
      </c>
      <c r="B76" s="19">
        <v>171.85999999999996</v>
      </c>
      <c r="C76" s="140">
        <v>30.409999999999997</v>
      </c>
      <c r="D76" s="247">
        <f t="shared" si="72"/>
        <v>3.224807714319488E-2</v>
      </c>
      <c r="E76" s="215">
        <f t="shared" si="73"/>
        <v>7.8679040741823549E-3</v>
      </c>
      <c r="F76" s="52">
        <f t="shared" si="74"/>
        <v>-0.82305364831839867</v>
      </c>
      <c r="H76" s="19">
        <v>32.378999999999998</v>
      </c>
      <c r="I76" s="140">
        <v>16.997</v>
      </c>
      <c r="J76" s="214">
        <f t="shared" si="75"/>
        <v>1.2075827199198001E-2</v>
      </c>
      <c r="K76" s="215">
        <f t="shared" si="76"/>
        <v>7.970774919516135E-3</v>
      </c>
      <c r="L76" s="52">
        <f t="shared" si="105"/>
        <v>-0.47506099632477838</v>
      </c>
      <c r="N76" s="40">
        <f t="shared" ref="N76:N82" si="106">(H76/B76)*10</f>
        <v>1.8840335156522756</v>
      </c>
      <c r="O76" s="143">
        <f t="shared" ref="O76:O82" si="107">(I76/C76)*10</f>
        <v>5.5892798421571852</v>
      </c>
      <c r="P76" s="52">
        <f t="shared" ref="P76:P82" si="108">(O76-N76)/N76</f>
        <v>1.9666562700303702</v>
      </c>
    </row>
    <row r="77" spans="1:16" ht="20.100000000000001" customHeight="1" x14ac:dyDescent="0.25">
      <c r="A77" s="38" t="s">
        <v>224</v>
      </c>
      <c r="B77" s="19">
        <v>36</v>
      </c>
      <c r="C77" s="140">
        <v>29.25</v>
      </c>
      <c r="D77" s="247">
        <f t="shared" si="72"/>
        <v>6.7550958754510415E-3</v>
      </c>
      <c r="E77" s="215">
        <f t="shared" si="73"/>
        <v>7.5677801436972681E-3</v>
      </c>
      <c r="F77" s="52">
        <f t="shared" si="74"/>
        <v>-0.1875</v>
      </c>
      <c r="H77" s="19">
        <v>16.935000000000002</v>
      </c>
      <c r="I77" s="140">
        <v>14.648999999999999</v>
      </c>
      <c r="J77" s="214">
        <f t="shared" si="75"/>
        <v>6.3159496469445686E-3</v>
      </c>
      <c r="K77" s="215">
        <f t="shared" si="76"/>
        <v>6.8696759308108412E-3</v>
      </c>
      <c r="L77" s="52">
        <f t="shared" si="105"/>
        <v>-0.13498671390611178</v>
      </c>
      <c r="N77" s="40">
        <f t="shared" si="106"/>
        <v>4.7041666666666675</v>
      </c>
      <c r="O77" s="143">
        <f t="shared" si="107"/>
        <v>5.0082051282051276</v>
      </c>
      <c r="P77" s="52">
        <f t="shared" si="108"/>
        <v>6.4631736730939263E-2</v>
      </c>
    </row>
    <row r="78" spans="1:16" ht="20.100000000000001" customHeight="1" x14ac:dyDescent="0.25">
      <c r="A78" s="38" t="s">
        <v>197</v>
      </c>
      <c r="B78" s="19">
        <v>4.51</v>
      </c>
      <c r="C78" s="140">
        <v>34.61</v>
      </c>
      <c r="D78" s="247">
        <f t="shared" si="72"/>
        <v>8.4626339995233881E-4</v>
      </c>
      <c r="E78" s="215">
        <f t="shared" si="73"/>
        <v>8.9545596845593996E-3</v>
      </c>
      <c r="F78" s="52">
        <f t="shared" si="74"/>
        <v>6.6740576496674064</v>
      </c>
      <c r="H78" s="19">
        <v>4.18</v>
      </c>
      <c r="I78" s="140">
        <v>13.006</v>
      </c>
      <c r="J78" s="214">
        <f t="shared" si="75"/>
        <v>1.558941217846371E-3</v>
      </c>
      <c r="K78" s="215">
        <f t="shared" si="76"/>
        <v>6.0991880098386101E-3</v>
      </c>
      <c r="L78" s="52">
        <f t="shared" si="105"/>
        <v>2.1114832535885171</v>
      </c>
      <c r="N78" s="40">
        <f t="shared" ref="N78:N79" si="109">(H78/B78)*10</f>
        <v>9.2682926829268286</v>
      </c>
      <c r="O78" s="143">
        <f t="shared" ref="O78:O79" si="110">(I78/C78)*10</f>
        <v>3.7578734469806414</v>
      </c>
      <c r="P78" s="52">
        <f t="shared" ref="P78:P79" si="111">(O78-N78)/N78</f>
        <v>-0.59454523335208875</v>
      </c>
    </row>
    <row r="79" spans="1:16" ht="20.100000000000001" customHeight="1" x14ac:dyDescent="0.25">
      <c r="A79" s="38" t="s">
        <v>228</v>
      </c>
      <c r="B79" s="19">
        <v>7.69</v>
      </c>
      <c r="C79" s="140">
        <v>27.28</v>
      </c>
      <c r="D79" s="247">
        <f t="shared" si="72"/>
        <v>1.4429635356171808E-3</v>
      </c>
      <c r="E79" s="215">
        <f t="shared" si="73"/>
        <v>7.0580869169251789E-3</v>
      </c>
      <c r="F79" s="52">
        <f t="shared" si="74"/>
        <v>2.5474642392717812</v>
      </c>
      <c r="H79" s="19">
        <v>2.0219999999999998</v>
      </c>
      <c r="I79" s="140">
        <v>12.751000000000003</v>
      </c>
      <c r="J79" s="214">
        <f t="shared" si="75"/>
        <v>7.5410984269984739E-4</v>
      </c>
      <c r="K79" s="215">
        <f t="shared" si="76"/>
        <v>5.9796052832117594E-3</v>
      </c>
      <c r="L79" s="52">
        <f t="shared" si="105"/>
        <v>5.3061325420375889</v>
      </c>
      <c r="N79" s="40">
        <f t="shared" si="109"/>
        <v>2.629388816644993</v>
      </c>
      <c r="O79" s="143">
        <f t="shared" si="110"/>
        <v>4.6741202346041071</v>
      </c>
      <c r="P79" s="52">
        <f t="shared" si="111"/>
        <v>0.7776451337342033</v>
      </c>
    </row>
    <row r="80" spans="1:16" ht="20.100000000000001" customHeight="1" x14ac:dyDescent="0.25">
      <c r="A80" s="38" t="s">
        <v>229</v>
      </c>
      <c r="B80" s="19">
        <v>3.8</v>
      </c>
      <c r="C80" s="140">
        <v>4.29</v>
      </c>
      <c r="D80" s="247">
        <f t="shared" si="72"/>
        <v>7.1303789796427664E-4</v>
      </c>
      <c r="E80" s="215">
        <f t="shared" si="73"/>
        <v>1.1099410877422658E-3</v>
      </c>
      <c r="F80" s="52">
        <f t="shared" si="74"/>
        <v>0.1289473684210527</v>
      </c>
      <c r="H80" s="19">
        <v>10.311</v>
      </c>
      <c r="I80" s="140">
        <v>12.180999999999999</v>
      </c>
      <c r="J80" s="214">
        <f t="shared" si="75"/>
        <v>3.8455126548358688E-3</v>
      </c>
      <c r="K80" s="215">
        <f t="shared" si="76"/>
        <v>5.7123027178105574E-3</v>
      </c>
      <c r="L80" s="52">
        <f t="shared" si="105"/>
        <v>0.18135971292794095</v>
      </c>
      <c r="N80" s="40">
        <f t="shared" si="106"/>
        <v>27.13421052631579</v>
      </c>
      <c r="O80" s="143">
        <f t="shared" si="107"/>
        <v>28.393939393939394</v>
      </c>
      <c r="P80" s="52">
        <f t="shared" si="108"/>
        <v>4.6425852943164536E-2</v>
      </c>
    </row>
    <row r="81" spans="1:16" ht="20.100000000000001" customHeight="1" x14ac:dyDescent="0.25">
      <c r="A81" s="38" t="s">
        <v>201</v>
      </c>
      <c r="B81" s="19">
        <v>99.839999999999989</v>
      </c>
      <c r="C81" s="140">
        <v>27.790000000000003</v>
      </c>
      <c r="D81" s="247">
        <f t="shared" si="72"/>
        <v>1.8734132561250887E-2</v>
      </c>
      <c r="E81" s="215">
        <f t="shared" si="73"/>
        <v>7.1900379553281055E-3</v>
      </c>
      <c r="F81" s="52">
        <f t="shared" si="74"/>
        <v>-0.72165464743589736</v>
      </c>
      <c r="H81" s="19">
        <v>29.603999999999996</v>
      </c>
      <c r="I81" s="140">
        <v>11.148</v>
      </c>
      <c r="J81" s="214">
        <f t="shared" si="75"/>
        <v>1.104088416581913E-2</v>
      </c>
      <c r="K81" s="215">
        <f t="shared" si="76"/>
        <v>5.2278754370045227E-3</v>
      </c>
      <c r="L81" s="52">
        <f t="shared" si="105"/>
        <v>-0.62342926631536277</v>
      </c>
      <c r="N81" s="40">
        <f t="shared" si="106"/>
        <v>2.9651442307692304</v>
      </c>
      <c r="O81" s="143">
        <f t="shared" si="107"/>
        <v>4.0115149334292903</v>
      </c>
      <c r="P81" s="52">
        <f t="shared" si="108"/>
        <v>0.35289032209694771</v>
      </c>
    </row>
    <row r="82" spans="1:16" ht="20.100000000000001" customHeight="1" x14ac:dyDescent="0.25">
      <c r="A82" s="38" t="s">
        <v>216</v>
      </c>
      <c r="B82" s="19">
        <v>35.69</v>
      </c>
      <c r="C82" s="140">
        <v>34.870000000000005</v>
      </c>
      <c r="D82" s="247">
        <f t="shared" si="72"/>
        <v>6.6969269943013242E-3</v>
      </c>
      <c r="E82" s="215">
        <f t="shared" si="73"/>
        <v>9.0218288413922657E-3</v>
      </c>
      <c r="F82" s="52">
        <f t="shared" si="74"/>
        <v>-2.2975623423928081E-2</v>
      </c>
      <c r="H82" s="19">
        <v>11.274000000000001</v>
      </c>
      <c r="I82" s="140">
        <v>11.091000000000001</v>
      </c>
      <c r="J82" s="214">
        <f t="shared" si="75"/>
        <v>4.2046658588516719E-3</v>
      </c>
      <c r="K82" s="215">
        <f t="shared" si="76"/>
        <v>5.2011451804644037E-3</v>
      </c>
      <c r="L82" s="52">
        <f t="shared" si="105"/>
        <v>-1.6232038318254375E-2</v>
      </c>
      <c r="N82" s="40">
        <f t="shared" si="106"/>
        <v>3.1588680302605776</v>
      </c>
      <c r="O82" s="143">
        <f t="shared" si="107"/>
        <v>3.180671063951821</v>
      </c>
      <c r="P82" s="52">
        <f t="shared" si="108"/>
        <v>6.9021666883136035E-3</v>
      </c>
    </row>
    <row r="83" spans="1:16" ht="20.100000000000001" customHeight="1" thickBot="1" x14ac:dyDescent="0.3">
      <c r="A83" s="8" t="s">
        <v>17</v>
      </c>
      <c r="B83" s="19">
        <f>B84-SUM(B62:B82)</f>
        <v>698.38000000000102</v>
      </c>
      <c r="C83" s="140">
        <f>C84-SUM(C62:C82)</f>
        <v>261.38999999999942</v>
      </c>
      <c r="D83" s="247">
        <f t="shared" si="72"/>
        <v>0.13104510715270848</v>
      </c>
      <c r="E83" s="215">
        <f t="shared" si="73"/>
        <v>6.7628788094394002E-2</v>
      </c>
      <c r="F83" s="52">
        <f t="shared" si="74"/>
        <v>-0.62571952232309191</v>
      </c>
      <c r="H83" s="19">
        <f>H84-SUM(H62:H82)</f>
        <v>269.45000000000027</v>
      </c>
      <c r="I83" s="140">
        <f>I84-SUM(I62:I82)</f>
        <v>121.39000000000033</v>
      </c>
      <c r="J83" s="214">
        <f t="shared" si="75"/>
        <v>0.1004920361599773</v>
      </c>
      <c r="K83" s="215">
        <f t="shared" si="76"/>
        <v>5.6926067393073265E-2</v>
      </c>
      <c r="L83" s="52">
        <f t="shared" ref="L83" si="112">(I83-H83)/H83</f>
        <v>-0.54948970124327257</v>
      </c>
      <c r="N83" s="40">
        <f t="shared" ref="N83:O84" si="113">(H83/B83)*10</f>
        <v>3.8582147255076018</v>
      </c>
      <c r="O83" s="143">
        <f t="shared" ref="O83" si="114">(I83/C83)*10</f>
        <v>4.6440185163931522</v>
      </c>
      <c r="P83" s="52">
        <f t="shared" ref="P83" si="115">(O83-N83)/N83</f>
        <v>0.20367031043928407</v>
      </c>
    </row>
    <row r="84" spans="1:16" ht="26.25" customHeight="1" thickBot="1" x14ac:dyDescent="0.3">
      <c r="A84" s="12" t="s">
        <v>18</v>
      </c>
      <c r="B84" s="17">
        <v>5329.3100000000013</v>
      </c>
      <c r="C84" s="145">
        <v>3865.07</v>
      </c>
      <c r="D84" s="243">
        <f>SUM(D62:D83)</f>
        <v>0.99999999999999978</v>
      </c>
      <c r="E84" s="244">
        <f>SUM(E62:E83)</f>
        <v>0.99999999999999989</v>
      </c>
      <c r="F84" s="57">
        <f>(C84-B84)/B84</f>
        <v>-0.27475226624084559</v>
      </c>
      <c r="G84" s="1"/>
      <c r="H84" s="17">
        <v>2681.3070000000002</v>
      </c>
      <c r="I84" s="145">
        <v>2132.415</v>
      </c>
      <c r="J84" s="255">
        <f t="shared" si="75"/>
        <v>1</v>
      </c>
      <c r="K84" s="244">
        <f t="shared" si="76"/>
        <v>1</v>
      </c>
      <c r="L84" s="57">
        <f>(I84-H84)/H84</f>
        <v>-0.20471061314500735</v>
      </c>
      <c r="M84" s="1"/>
      <c r="N84" s="37">
        <f t="shared" si="113"/>
        <v>5.0312460712550022</v>
      </c>
      <c r="O84" s="150">
        <f t="shared" si="113"/>
        <v>5.5171445795289609</v>
      </c>
      <c r="P84" s="57">
        <f>(O84-N84)/N84</f>
        <v>9.6576176436696387E-2</v>
      </c>
    </row>
  </sheetData>
  <mergeCells count="33">
    <mergeCell ref="N60:O60"/>
    <mergeCell ref="A59:A61"/>
    <mergeCell ref="B59:C59"/>
    <mergeCell ref="D59:E59"/>
    <mergeCell ref="H59:I59"/>
    <mergeCell ref="J59:K59"/>
    <mergeCell ref="B60:C60"/>
    <mergeCell ref="D60:E60"/>
    <mergeCell ref="H60:I60"/>
    <mergeCell ref="J60:K60"/>
    <mergeCell ref="A36:A38"/>
    <mergeCell ref="B36:C36"/>
    <mergeCell ref="D36:E36"/>
    <mergeCell ref="H36:I36"/>
    <mergeCell ref="N59:O59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6" orientation="portrait" r:id="rId1"/>
  <ignoredErrors>
    <ignoredError sqref="D7:F8 J7:L7 M7:M12 D18:E20 D13:E17 J18:K20 J13:K17 M18 D62:E72 J62:K73 D22:E25 D21:E21 D27:E28 D26:E26 D29:E29 J22:K25 J21:K21 J27:K28 J26:K26 J29:K29 D10:E12 D9:E9 J10:K12 J9:K9 J8:K8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733D3FF-C9B4-474A-A7D4-99CC2764776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335" id="{A8210132-6198-4564-AE7B-03B0F7EE37E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F62:F84</xm:sqref>
        </x14:conditionalFormatting>
        <x14:conditionalFormatting xmlns:xm="http://schemas.microsoft.com/office/excel/2006/main">
          <x14:cfRule type="iconSet" priority="232" id="{9F903693-1C78-41DC-AEDC-AABBA67CEB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L39:L56 P39:P56 F39:F56</xm:sqref>
        </x14:conditionalFormatting>
        <x14:conditionalFormatting xmlns:xm="http://schemas.microsoft.com/office/excel/2006/main">
          <x14:cfRule type="iconSet" priority="337" id="{207C5D14-6D5D-4471-868F-79729BF58CE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L62:L84</xm:sqref>
        </x14:conditionalFormatting>
        <x14:conditionalFormatting xmlns:xm="http://schemas.microsoft.com/office/excel/2006/main">
          <x14:cfRule type="iconSet" priority="333" id="{189045ED-22CB-47A9-B8A9-6084680E312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P62:P84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olha18">
    <pageSetUpPr fitToPage="1"/>
  </sheetPr>
  <dimension ref="A1:R8"/>
  <sheetViews>
    <sheetView showGridLines="0" workbookViewId="0">
      <selection activeCell="J6" sqref="J6: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4" t="s">
        <v>141</v>
      </c>
    </row>
    <row r="2" spans="1:18" ht="15.75" thickBot="1" x14ac:dyDescent="0.3"/>
    <row r="3" spans="1:18" x14ac:dyDescent="0.25">
      <c r="A3" s="330" t="s">
        <v>16</v>
      </c>
      <c r="B3" s="313"/>
      <c r="C3" s="313"/>
      <c r="D3" s="349" t="s">
        <v>1</v>
      </c>
      <c r="E3" s="342"/>
      <c r="F3" s="349" t="s">
        <v>104</v>
      </c>
      <c r="G3" s="342"/>
      <c r="H3" s="130" t="s">
        <v>0</v>
      </c>
      <c r="J3" s="343" t="s">
        <v>19</v>
      </c>
      <c r="K3" s="342"/>
      <c r="L3" s="352" t="s">
        <v>104</v>
      </c>
      <c r="M3" s="353"/>
      <c r="N3" s="130" t="s">
        <v>0</v>
      </c>
      <c r="P3" s="341" t="s">
        <v>22</v>
      </c>
      <c r="Q3" s="342"/>
      <c r="R3" s="130" t="s">
        <v>0</v>
      </c>
    </row>
    <row r="4" spans="1:18" x14ac:dyDescent="0.25">
      <c r="A4" s="348"/>
      <c r="B4" s="314"/>
      <c r="C4" s="314"/>
      <c r="D4" s="350" t="s">
        <v>154</v>
      </c>
      <c r="E4" s="344"/>
      <c r="F4" s="350" t="str">
        <f>D4</f>
        <v>jan-abr</v>
      </c>
      <c r="G4" s="344"/>
      <c r="H4" s="131" t="s">
        <v>151</v>
      </c>
      <c r="J4" s="339" t="str">
        <f>D4</f>
        <v>jan-abr</v>
      </c>
      <c r="K4" s="344"/>
      <c r="L4" s="345" t="str">
        <f>D4</f>
        <v>jan-abr</v>
      </c>
      <c r="M4" s="346"/>
      <c r="N4" s="131" t="str">
        <f>H4</f>
        <v>2023/2022</v>
      </c>
      <c r="P4" s="339" t="str">
        <f>D4</f>
        <v>jan-abr</v>
      </c>
      <c r="Q4" s="340"/>
      <c r="R4" s="131" t="str">
        <f>N4</f>
        <v>2023/2022</v>
      </c>
    </row>
    <row r="5" spans="1:18" ht="19.5" customHeight="1" thickBot="1" x14ac:dyDescent="0.3">
      <c r="A5" s="331"/>
      <c r="B5" s="354"/>
      <c r="C5" s="354"/>
      <c r="D5" s="99">
        <v>2022</v>
      </c>
      <c r="E5" s="160">
        <v>2023</v>
      </c>
      <c r="F5" s="99">
        <f>D5</f>
        <v>2022</v>
      </c>
      <c r="G5" s="134">
        <f>E5</f>
        <v>2023</v>
      </c>
      <c r="H5" s="166" t="s">
        <v>1</v>
      </c>
      <c r="J5" s="25">
        <f>D5</f>
        <v>2022</v>
      </c>
      <c r="K5" s="134">
        <f>E5</f>
        <v>2023</v>
      </c>
      <c r="L5" s="159">
        <f>F5</f>
        <v>2022</v>
      </c>
      <c r="M5" s="144">
        <f>G5</f>
        <v>2023</v>
      </c>
      <c r="N5" s="259">
        <v>1000</v>
      </c>
      <c r="P5" s="25">
        <f>D5</f>
        <v>2022</v>
      </c>
      <c r="Q5" s="134">
        <f>E5</f>
        <v>2023</v>
      </c>
      <c r="R5" s="166"/>
    </row>
    <row r="6" spans="1:18" ht="24" customHeight="1" x14ac:dyDescent="0.25">
      <c r="A6" s="161" t="s">
        <v>20</v>
      </c>
      <c r="B6" s="1"/>
      <c r="C6" s="1"/>
      <c r="D6" s="115">
        <v>137490.05999999994</v>
      </c>
      <c r="E6" s="147">
        <v>121767.60999999996</v>
      </c>
      <c r="F6" s="247">
        <f>D6/D8</f>
        <v>0.78754227689376333</v>
      </c>
      <c r="G6" s="246">
        <f>E6/E8</f>
        <v>0.77539034541430096</v>
      </c>
      <c r="H6" s="165">
        <f>(E6-D6)/D6</f>
        <v>-0.11435335761727058</v>
      </c>
      <c r="I6" s="1"/>
      <c r="J6" s="115">
        <v>59329.148000000016</v>
      </c>
      <c r="K6" s="147">
        <v>54338.06400000002</v>
      </c>
      <c r="L6" s="247">
        <f>J6/J8</f>
        <v>0.6587700255000849</v>
      </c>
      <c r="M6" s="246">
        <f>K6/K8</f>
        <v>0.65320803409593353</v>
      </c>
      <c r="N6" s="165">
        <f>(K6-J6)/J6</f>
        <v>-8.4125327402308117E-2</v>
      </c>
      <c r="P6" s="27">
        <f t="shared" ref="P6:Q8" si="0">(J6/D6)*10</f>
        <v>4.3151590740450647</v>
      </c>
      <c r="Q6" s="152">
        <f t="shared" si="0"/>
        <v>4.4624398885713568</v>
      </c>
      <c r="R6" s="165">
        <f>(Q6-P6)/P6</f>
        <v>3.413102784834994E-2</v>
      </c>
    </row>
    <row r="7" spans="1:18" ht="24" customHeight="1" thickBot="1" x14ac:dyDescent="0.3">
      <c r="A7" s="161" t="s">
        <v>21</v>
      </c>
      <c r="B7" s="1"/>
      <c r="C7" s="1"/>
      <c r="D7" s="117">
        <v>37091.120000000039</v>
      </c>
      <c r="E7" s="140">
        <v>35272.790000000015</v>
      </c>
      <c r="F7" s="247">
        <f>D7/D8</f>
        <v>0.21245772310623653</v>
      </c>
      <c r="G7" s="215">
        <f>E7/E8</f>
        <v>0.22460965458569912</v>
      </c>
      <c r="H7" s="55">
        <f t="shared" ref="H7:H8" si="1">(E7-D7)/D7</f>
        <v>-4.9023324181098379E-2</v>
      </c>
      <c r="J7" s="196">
        <v>30731.336999999989</v>
      </c>
      <c r="K7" s="142">
        <v>28848.396000000001</v>
      </c>
      <c r="L7" s="247">
        <f>J7/J8</f>
        <v>0.3412299744999151</v>
      </c>
      <c r="M7" s="215">
        <f>K7/K8</f>
        <v>0.34679196590406652</v>
      </c>
      <c r="N7" s="102">
        <f t="shared" ref="N7:N8" si="2">(K7-J7)/J7</f>
        <v>-6.1271040696992414E-2</v>
      </c>
      <c r="P7" s="27">
        <f t="shared" si="0"/>
        <v>8.2853623724492422</v>
      </c>
      <c r="Q7" s="152">
        <f t="shared" si="0"/>
        <v>8.1786544245578501</v>
      </c>
      <c r="R7" s="102">
        <f t="shared" ref="R7:R8" si="3">(Q7-P7)/P7</f>
        <v>-1.2879092439724895E-2</v>
      </c>
    </row>
    <row r="8" spans="1:18" ht="26.25" customHeight="1" thickBot="1" x14ac:dyDescent="0.3">
      <c r="A8" s="12" t="s">
        <v>12</v>
      </c>
      <c r="B8" s="162"/>
      <c r="C8" s="162"/>
      <c r="D8" s="163">
        <v>174581.18</v>
      </c>
      <c r="E8" s="145">
        <v>157040.39999999997</v>
      </c>
      <c r="F8" s="243">
        <f>SUM(F6:F7)</f>
        <v>0.99999999999999989</v>
      </c>
      <c r="G8" s="244">
        <f>SUM(G6:G7)</f>
        <v>1</v>
      </c>
      <c r="H8" s="164">
        <f t="shared" si="1"/>
        <v>-0.10047348746296725</v>
      </c>
      <c r="I8" s="1"/>
      <c r="J8" s="17">
        <v>90060.485000000001</v>
      </c>
      <c r="K8" s="145">
        <v>83186.460000000021</v>
      </c>
      <c r="L8" s="243">
        <f>SUM(L6:L7)</f>
        <v>1</v>
      </c>
      <c r="M8" s="244">
        <f>SUM(M6:M7)</f>
        <v>1</v>
      </c>
      <c r="N8" s="164">
        <f t="shared" si="2"/>
        <v>-7.6326759732639457E-2</v>
      </c>
      <c r="O8" s="1"/>
      <c r="P8" s="29">
        <f t="shared" si="0"/>
        <v>5.1586594270928865</v>
      </c>
      <c r="Q8" s="146">
        <f t="shared" si="0"/>
        <v>5.297137551865637</v>
      </c>
      <c r="R8" s="164">
        <f t="shared" si="3"/>
        <v>2.6843819936139587E-2</v>
      </c>
    </row>
  </sheetData>
  <mergeCells count="11">
    <mergeCell ref="A3:C5"/>
    <mergeCell ref="D3:E3"/>
    <mergeCell ref="F3:G3"/>
    <mergeCell ref="J3:K3"/>
    <mergeCell ref="P3:Q3"/>
    <mergeCell ref="D4:E4"/>
    <mergeCell ref="F4:G4"/>
    <mergeCell ref="J4:K4"/>
    <mergeCell ref="L4:M4"/>
    <mergeCell ref="P4:Q4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3" id="{52F9BA2D-926F-4BED-BB26-06EA02E5922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4" id="{ED20E254-F00D-43DF-9D3E-162AC3AC7B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  <x14:conditionalFormatting xmlns:xm="http://schemas.microsoft.com/office/excel/2006/main">
          <x14:cfRule type="iconSet" priority="1" id="{1B9CF2B0-53DA-4B69-AB49-9F90C812C3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lha19">
    <pageSetUpPr fitToPage="1"/>
  </sheetPr>
  <dimension ref="A1:P96"/>
  <sheetViews>
    <sheetView showGridLines="0" topLeftCell="A11" workbookViewId="0">
      <selection activeCell="H96" sqref="H96:I96"/>
    </sheetView>
  </sheetViews>
  <sheetFormatPr defaultRowHeight="15" x14ac:dyDescent="0.25"/>
  <cols>
    <col min="1" max="1" width="33.710937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140</v>
      </c>
    </row>
    <row r="3" spans="1:16" ht="8.25" customHeight="1" thickBot="1" x14ac:dyDescent="0.3"/>
    <row r="4" spans="1:16" x14ac:dyDescent="0.25">
      <c r="A4" s="355" t="s">
        <v>3</v>
      </c>
      <c r="B4" s="349" t="s">
        <v>1</v>
      </c>
      <c r="C4" s="342"/>
      <c r="D4" s="349" t="s">
        <v>104</v>
      </c>
      <c r="E4" s="342"/>
      <c r="F4" s="130" t="s">
        <v>0</v>
      </c>
      <c r="H4" s="358" t="s">
        <v>19</v>
      </c>
      <c r="I4" s="359"/>
      <c r="J4" s="349" t="s">
        <v>104</v>
      </c>
      <c r="K4" s="347"/>
      <c r="L4" s="130" t="s">
        <v>0</v>
      </c>
      <c r="N4" s="341" t="s">
        <v>22</v>
      </c>
      <c r="O4" s="342"/>
      <c r="P4" s="130" t="s">
        <v>0</v>
      </c>
    </row>
    <row r="5" spans="1:16" x14ac:dyDescent="0.25">
      <c r="A5" s="356"/>
      <c r="B5" s="350" t="s">
        <v>154</v>
      </c>
      <c r="C5" s="344"/>
      <c r="D5" s="350" t="str">
        <f>B5</f>
        <v>jan-abr</v>
      </c>
      <c r="E5" s="344"/>
      <c r="F5" s="131" t="s">
        <v>151</v>
      </c>
      <c r="H5" s="339" t="str">
        <f>B5</f>
        <v>jan-abr</v>
      </c>
      <c r="I5" s="344"/>
      <c r="J5" s="350" t="str">
        <f>B5</f>
        <v>jan-abr</v>
      </c>
      <c r="K5" s="340"/>
      <c r="L5" s="131" t="str">
        <f>F5</f>
        <v>2023/2022</v>
      </c>
      <c r="N5" s="339" t="str">
        <f>B5</f>
        <v>jan-abr</v>
      </c>
      <c r="O5" s="340"/>
      <c r="P5" s="131" t="str">
        <f>F5</f>
        <v>2023/2022</v>
      </c>
    </row>
    <row r="6" spans="1:16" ht="19.5" customHeight="1" thickBot="1" x14ac:dyDescent="0.3">
      <c r="A6" s="357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160</v>
      </c>
      <c r="B7" s="39">
        <v>56146.39</v>
      </c>
      <c r="C7" s="147">
        <v>53972.86</v>
      </c>
      <c r="D7" s="247">
        <f>B7/$B$33</f>
        <v>0.32160620062254147</v>
      </c>
      <c r="E7" s="246">
        <f>C7/$C$33</f>
        <v>0.34368773895125071</v>
      </c>
      <c r="F7" s="52">
        <f>(C7-B7)/B7</f>
        <v>-3.8711838819913427E-2</v>
      </c>
      <c r="H7" s="39">
        <v>22593.019999999997</v>
      </c>
      <c r="I7" s="147">
        <v>22445.985000000001</v>
      </c>
      <c r="J7" s="247">
        <f>H7/$H$33</f>
        <v>0.25086496036524797</v>
      </c>
      <c r="K7" s="246">
        <f>I7/$I$33</f>
        <v>0.26982738537016732</v>
      </c>
      <c r="L7" s="52">
        <f>(I7-H7)/H7</f>
        <v>-6.5079834391328049E-3</v>
      </c>
      <c r="N7" s="27">
        <f t="shared" ref="N7:N33" si="0">(H7/B7)*10</f>
        <v>4.0239488237801213</v>
      </c>
      <c r="O7" s="151">
        <f t="shared" ref="O7:O33" si="1">(I7/C7)*10</f>
        <v>4.1587540478677614</v>
      </c>
      <c r="P7" s="61">
        <f>(O7-N7)/N7</f>
        <v>3.3500730250590818E-2</v>
      </c>
    </row>
    <row r="8" spans="1:16" ht="20.100000000000001" customHeight="1" x14ac:dyDescent="0.25">
      <c r="A8" s="8" t="s">
        <v>161</v>
      </c>
      <c r="B8" s="19">
        <v>11227.5</v>
      </c>
      <c r="C8" s="140">
        <v>10691.07</v>
      </c>
      <c r="D8" s="247">
        <f t="shared" ref="D8:D32" si="2">B8/$B$33</f>
        <v>6.4311055750682883E-2</v>
      </c>
      <c r="E8" s="215">
        <f t="shared" ref="E8:E32" si="3">C8/$C$33</f>
        <v>6.8078468979956744E-2</v>
      </c>
      <c r="F8" s="52">
        <f t="shared" ref="F8:F33" si="4">(C8-B8)/B8</f>
        <v>-4.7778223112892475E-2</v>
      </c>
      <c r="H8" s="19">
        <v>11357.22</v>
      </c>
      <c r="I8" s="140">
        <v>11016.263000000001</v>
      </c>
      <c r="J8" s="247">
        <f t="shared" ref="J8:J32" si="5">H8/$H$33</f>
        <v>0.12610658270383515</v>
      </c>
      <c r="K8" s="215">
        <f t="shared" ref="K8:K32" si="6">I8/$I$33</f>
        <v>0.13242855868611314</v>
      </c>
      <c r="L8" s="52">
        <f t="shared" ref="L8:L33" si="7">(I8-H8)/H8</f>
        <v>-3.0021167151820474E-2</v>
      </c>
      <c r="M8" s="1"/>
      <c r="N8" s="27">
        <f t="shared" si="0"/>
        <v>10.115537742150968</v>
      </c>
      <c r="O8" s="152">
        <f t="shared" si="1"/>
        <v>10.304172547743118</v>
      </c>
      <c r="P8" s="52">
        <f t="shared" ref="P8:P71" si="8">(O8-N8)/N8</f>
        <v>1.8648025483224438E-2</v>
      </c>
    </row>
    <row r="9" spans="1:16" ht="20.100000000000001" customHeight="1" x14ac:dyDescent="0.25">
      <c r="A9" s="8" t="s">
        <v>165</v>
      </c>
      <c r="B9" s="19">
        <v>26691.85</v>
      </c>
      <c r="C9" s="140">
        <v>21711.08</v>
      </c>
      <c r="D9" s="247">
        <f t="shared" si="2"/>
        <v>0.15289076405601112</v>
      </c>
      <c r="E9" s="215">
        <f t="shared" si="3"/>
        <v>0.13825155819776311</v>
      </c>
      <c r="F9" s="52">
        <f t="shared" si="4"/>
        <v>-0.18660265212040369</v>
      </c>
      <c r="H9" s="19">
        <v>10740.186</v>
      </c>
      <c r="I9" s="140">
        <v>9571.2649999999994</v>
      </c>
      <c r="J9" s="247">
        <f t="shared" si="5"/>
        <v>0.11925525384412493</v>
      </c>
      <c r="K9" s="215">
        <f t="shared" si="6"/>
        <v>0.11505796736632383</v>
      </c>
      <c r="L9" s="52">
        <f t="shared" si="7"/>
        <v>-0.10883619706399873</v>
      </c>
      <c r="N9" s="27">
        <f t="shared" si="0"/>
        <v>4.0237698023928656</v>
      </c>
      <c r="O9" s="152">
        <f t="shared" si="1"/>
        <v>4.4084702373166138</v>
      </c>
      <c r="P9" s="52">
        <f t="shared" si="8"/>
        <v>9.5606969040568257E-2</v>
      </c>
    </row>
    <row r="10" spans="1:16" ht="20.100000000000001" customHeight="1" x14ac:dyDescent="0.25">
      <c r="A10" s="8" t="s">
        <v>169</v>
      </c>
      <c r="B10" s="19">
        <v>22556.170000000002</v>
      </c>
      <c r="C10" s="140">
        <v>18202.489999999998</v>
      </c>
      <c r="D10" s="247">
        <f t="shared" si="2"/>
        <v>0.12920161268242092</v>
      </c>
      <c r="E10" s="215">
        <f t="shared" si="3"/>
        <v>0.1159096003321438</v>
      </c>
      <c r="F10" s="52">
        <f t="shared" si="4"/>
        <v>-0.19301503757065155</v>
      </c>
      <c r="H10" s="19">
        <v>9349.8079999999991</v>
      </c>
      <c r="I10" s="140">
        <v>7776.6850000000004</v>
      </c>
      <c r="J10" s="247">
        <f t="shared" si="5"/>
        <v>0.10381698477417708</v>
      </c>
      <c r="K10" s="215">
        <f t="shared" si="6"/>
        <v>9.348498541709796E-2</v>
      </c>
      <c r="L10" s="52">
        <f t="shared" si="7"/>
        <v>-0.16825190421022537</v>
      </c>
      <c r="N10" s="27">
        <f t="shared" si="0"/>
        <v>4.1451221550467112</v>
      </c>
      <c r="O10" s="152">
        <f t="shared" si="1"/>
        <v>4.272319336530332</v>
      </c>
      <c r="P10" s="52">
        <f t="shared" si="8"/>
        <v>3.0685991082013704E-2</v>
      </c>
    </row>
    <row r="11" spans="1:16" ht="20.100000000000001" customHeight="1" x14ac:dyDescent="0.25">
      <c r="A11" s="8" t="s">
        <v>163</v>
      </c>
      <c r="B11" s="19">
        <v>8935.16</v>
      </c>
      <c r="C11" s="140">
        <v>10788.490000000002</v>
      </c>
      <c r="D11" s="247">
        <f t="shared" si="2"/>
        <v>5.1180545348587993E-2</v>
      </c>
      <c r="E11" s="215">
        <f t="shared" si="3"/>
        <v>6.8698818902651795E-2</v>
      </c>
      <c r="F11" s="52">
        <f t="shared" si="4"/>
        <v>0.20741990070687058</v>
      </c>
      <c r="H11" s="19">
        <v>5564.1750000000002</v>
      </c>
      <c r="I11" s="140">
        <v>6138.6169999999993</v>
      </c>
      <c r="J11" s="247">
        <f t="shared" si="5"/>
        <v>6.178264529665816E-2</v>
      </c>
      <c r="K11" s="215">
        <f t="shared" si="6"/>
        <v>7.3793463503555756E-2</v>
      </c>
      <c r="L11" s="52">
        <f t="shared" si="7"/>
        <v>0.10323938409557555</v>
      </c>
      <c r="N11" s="27">
        <f t="shared" si="0"/>
        <v>6.2272807649779081</v>
      </c>
      <c r="O11" s="152">
        <f t="shared" si="1"/>
        <v>5.689968661045242</v>
      </c>
      <c r="P11" s="52">
        <f t="shared" si="8"/>
        <v>-8.6283584153535792E-2</v>
      </c>
    </row>
    <row r="12" spans="1:16" ht="20.100000000000001" customHeight="1" x14ac:dyDescent="0.25">
      <c r="A12" s="8" t="s">
        <v>164</v>
      </c>
      <c r="B12" s="19">
        <v>12697.5</v>
      </c>
      <c r="C12" s="140">
        <v>10464.75</v>
      </c>
      <c r="D12" s="247">
        <f t="shared" si="2"/>
        <v>7.2731207338614642E-2</v>
      </c>
      <c r="E12" s="215">
        <f t="shared" si="3"/>
        <v>6.6637311163242063E-2</v>
      </c>
      <c r="F12" s="52">
        <f t="shared" si="4"/>
        <v>-0.17584170112226816</v>
      </c>
      <c r="H12" s="19">
        <v>5912.7479999999996</v>
      </c>
      <c r="I12" s="140">
        <v>4796.4660000000003</v>
      </c>
      <c r="J12" s="247">
        <f t="shared" si="5"/>
        <v>6.565307748453722E-2</v>
      </c>
      <c r="K12" s="215">
        <f t="shared" si="6"/>
        <v>5.7659215213629739E-2</v>
      </c>
      <c r="L12" s="52">
        <f t="shared" si="7"/>
        <v>-0.18879241936236743</v>
      </c>
      <c r="N12" s="27">
        <f t="shared" si="0"/>
        <v>4.6566237448316592</v>
      </c>
      <c r="O12" s="152">
        <f t="shared" si="1"/>
        <v>4.5834501540887267</v>
      </c>
      <c r="P12" s="52">
        <f t="shared" si="8"/>
        <v>-1.5713872271545914E-2</v>
      </c>
    </row>
    <row r="13" spans="1:16" ht="20.100000000000001" customHeight="1" x14ac:dyDescent="0.25">
      <c r="A13" s="8" t="s">
        <v>173</v>
      </c>
      <c r="B13" s="19">
        <v>4327.21</v>
      </c>
      <c r="C13" s="140">
        <v>4095.6499999999996</v>
      </c>
      <c r="D13" s="247">
        <f t="shared" si="2"/>
        <v>2.4786234117560677E-2</v>
      </c>
      <c r="E13" s="215">
        <f t="shared" si="3"/>
        <v>2.6080231583719853E-2</v>
      </c>
      <c r="F13" s="52">
        <f t="shared" si="4"/>
        <v>-5.3512540412875828E-2</v>
      </c>
      <c r="H13" s="19">
        <v>3275.0749999999998</v>
      </c>
      <c r="I13" s="140">
        <v>2918.6019999999999</v>
      </c>
      <c r="J13" s="247">
        <f t="shared" si="5"/>
        <v>3.6365282731932895E-2</v>
      </c>
      <c r="K13" s="215">
        <f t="shared" si="6"/>
        <v>3.5085060717813941E-2</v>
      </c>
      <c r="L13" s="52">
        <f t="shared" si="7"/>
        <v>-0.10884422494141355</v>
      </c>
      <c r="N13" s="27">
        <f t="shared" si="0"/>
        <v>7.5685603425763937</v>
      </c>
      <c r="O13" s="152">
        <f t="shared" si="1"/>
        <v>7.1261020839183047</v>
      </c>
      <c r="P13" s="52">
        <f t="shared" si="8"/>
        <v>-5.8460029203846305E-2</v>
      </c>
    </row>
    <row r="14" spans="1:16" ht="20.100000000000001" customHeight="1" x14ac:dyDescent="0.25">
      <c r="A14" s="8" t="s">
        <v>166</v>
      </c>
      <c r="B14" s="19">
        <v>3572.5</v>
      </c>
      <c r="C14" s="140">
        <v>2639</v>
      </c>
      <c r="D14" s="247">
        <f t="shared" si="2"/>
        <v>2.0463259556385182E-2</v>
      </c>
      <c r="E14" s="215">
        <f t="shared" si="3"/>
        <v>1.6804592958245136E-2</v>
      </c>
      <c r="F14" s="52">
        <f t="shared" si="4"/>
        <v>-0.26130160951714487</v>
      </c>
      <c r="H14" s="19">
        <v>3420.799</v>
      </c>
      <c r="I14" s="140">
        <v>2290.3339999999998</v>
      </c>
      <c r="J14" s="247">
        <f t="shared" si="5"/>
        <v>3.7983350855816528E-2</v>
      </c>
      <c r="K14" s="215">
        <f t="shared" si="6"/>
        <v>2.7532533539713078E-2</v>
      </c>
      <c r="L14" s="52">
        <f t="shared" si="7"/>
        <v>-0.33046811578230706</v>
      </c>
      <c r="N14" s="27">
        <f t="shared" si="0"/>
        <v>9.5753645906228133</v>
      </c>
      <c r="O14" s="152">
        <f t="shared" si="1"/>
        <v>8.6787949981053423</v>
      </c>
      <c r="P14" s="52">
        <f t="shared" si="8"/>
        <v>-9.363294567347176E-2</v>
      </c>
    </row>
    <row r="15" spans="1:16" ht="20.100000000000001" customHeight="1" x14ac:dyDescent="0.25">
      <c r="A15" s="8" t="s">
        <v>172</v>
      </c>
      <c r="B15" s="19">
        <v>4144.4799999999996</v>
      </c>
      <c r="C15" s="140">
        <v>3899.8499999999995</v>
      </c>
      <c r="D15" s="247">
        <f t="shared" si="2"/>
        <v>2.373955772323226E-2</v>
      </c>
      <c r="E15" s="215">
        <f t="shared" si="3"/>
        <v>2.4833418661694692E-2</v>
      </c>
      <c r="F15" s="52">
        <f t="shared" si="4"/>
        <v>-5.9025498976952508E-2</v>
      </c>
      <c r="H15" s="19">
        <v>1867.3679999999999</v>
      </c>
      <c r="I15" s="140">
        <v>1783.7640000000001</v>
      </c>
      <c r="J15" s="247">
        <f t="shared" si="5"/>
        <v>2.0734598531198238E-2</v>
      </c>
      <c r="K15" s="215">
        <f t="shared" si="6"/>
        <v>2.1442960789532343E-2</v>
      </c>
      <c r="L15" s="52">
        <f t="shared" si="7"/>
        <v>-4.4771036025036209E-2</v>
      </c>
      <c r="N15" s="27">
        <f t="shared" si="0"/>
        <v>4.5056750183376444</v>
      </c>
      <c r="O15" s="152">
        <f t="shared" si="1"/>
        <v>4.5739297665294831</v>
      </c>
      <c r="P15" s="52">
        <f t="shared" si="8"/>
        <v>1.5148617668617638E-2</v>
      </c>
    </row>
    <row r="16" spans="1:16" ht="20.100000000000001" customHeight="1" x14ac:dyDescent="0.25">
      <c r="A16" s="8" t="s">
        <v>177</v>
      </c>
      <c r="B16" s="19">
        <v>388.47</v>
      </c>
      <c r="C16" s="140">
        <v>604.54999999999995</v>
      </c>
      <c r="D16" s="247">
        <f t="shared" si="2"/>
        <v>2.225153936982212E-3</v>
      </c>
      <c r="E16" s="215">
        <f t="shared" si="3"/>
        <v>3.8496463330455082E-3</v>
      </c>
      <c r="F16" s="52">
        <f t="shared" si="4"/>
        <v>0.55623342857878322</v>
      </c>
      <c r="H16" s="19">
        <v>1066.1089999999999</v>
      </c>
      <c r="I16" s="140">
        <v>1739.1130000000001</v>
      </c>
      <c r="J16" s="247">
        <f t="shared" si="5"/>
        <v>1.183769996353007E-2</v>
      </c>
      <c r="K16" s="215">
        <f t="shared" si="6"/>
        <v>2.0906202764247938E-2</v>
      </c>
      <c r="L16" s="52">
        <f t="shared" si="7"/>
        <v>0.63127128651948361</v>
      </c>
      <c r="N16" s="27">
        <f t="shared" si="0"/>
        <v>27.443792313434756</v>
      </c>
      <c r="O16" s="152">
        <f t="shared" si="1"/>
        <v>28.767066413034492</v>
      </c>
      <c r="P16" s="52">
        <f t="shared" si="8"/>
        <v>4.8217610907656673E-2</v>
      </c>
    </row>
    <row r="17" spans="1:16" ht="20.100000000000001" customHeight="1" x14ac:dyDescent="0.25">
      <c r="A17" s="8" t="s">
        <v>168</v>
      </c>
      <c r="B17" s="19">
        <v>2666.63</v>
      </c>
      <c r="C17" s="140">
        <v>2297.94</v>
      </c>
      <c r="D17" s="247">
        <f t="shared" si="2"/>
        <v>1.527444138022209E-2</v>
      </c>
      <c r="E17" s="215">
        <f t="shared" si="3"/>
        <v>1.4632795127877921E-2</v>
      </c>
      <c r="F17" s="52">
        <f t="shared" si="4"/>
        <v>-0.13826065108395241</v>
      </c>
      <c r="H17" s="19">
        <v>1729.2060000000001</v>
      </c>
      <c r="I17" s="140">
        <v>1338.798</v>
      </c>
      <c r="J17" s="247">
        <f t="shared" si="5"/>
        <v>1.920049619985947E-2</v>
      </c>
      <c r="K17" s="215">
        <f t="shared" si="6"/>
        <v>1.6093941249573553E-2</v>
      </c>
      <c r="L17" s="52">
        <f t="shared" si="7"/>
        <v>-0.22577298482656208</v>
      </c>
      <c r="N17" s="27">
        <f t="shared" si="0"/>
        <v>6.4846116634103721</v>
      </c>
      <c r="O17" s="152">
        <f t="shared" si="1"/>
        <v>5.8260790098958193</v>
      </c>
      <c r="P17" s="52">
        <f t="shared" si="8"/>
        <v>-0.10155313651707847</v>
      </c>
    </row>
    <row r="18" spans="1:16" ht="20.100000000000001" customHeight="1" x14ac:dyDescent="0.25">
      <c r="A18" s="8" t="s">
        <v>194</v>
      </c>
      <c r="B18" s="19">
        <v>1793.34</v>
      </c>
      <c r="C18" s="140">
        <v>1378.38</v>
      </c>
      <c r="D18" s="247">
        <f t="shared" si="2"/>
        <v>1.0272241257620097E-2</v>
      </c>
      <c r="E18" s="215">
        <f t="shared" si="3"/>
        <v>8.7772318460727292E-3</v>
      </c>
      <c r="F18" s="52">
        <f t="shared" si="4"/>
        <v>-0.23138947438857094</v>
      </c>
      <c r="H18" s="19">
        <v>1691.81</v>
      </c>
      <c r="I18" s="140">
        <v>1213.067</v>
      </c>
      <c r="J18" s="247">
        <f t="shared" si="5"/>
        <v>1.8785264147755821E-2</v>
      </c>
      <c r="K18" s="215">
        <f t="shared" si="6"/>
        <v>1.4582505374071698E-2</v>
      </c>
      <c r="L18" s="52">
        <f t="shared" si="7"/>
        <v>-0.2829768118169298</v>
      </c>
      <c r="N18" s="27">
        <f t="shared" si="0"/>
        <v>9.4338496882911222</v>
      </c>
      <c r="O18" s="152">
        <f t="shared" si="1"/>
        <v>8.8006718031312108</v>
      </c>
      <c r="P18" s="52">
        <f t="shared" si="8"/>
        <v>-6.7117656744709847E-2</v>
      </c>
    </row>
    <row r="19" spans="1:16" ht="20.100000000000001" customHeight="1" x14ac:dyDescent="0.25">
      <c r="A19" s="8" t="s">
        <v>181</v>
      </c>
      <c r="B19" s="19">
        <v>2471.5</v>
      </c>
      <c r="C19" s="140">
        <v>1747.59</v>
      </c>
      <c r="D19" s="247">
        <f t="shared" si="2"/>
        <v>1.4156737856852617E-2</v>
      </c>
      <c r="E19" s="215">
        <f t="shared" si="3"/>
        <v>1.1128282913186668E-2</v>
      </c>
      <c r="F19" s="52">
        <f t="shared" si="4"/>
        <v>-0.29290309528626346</v>
      </c>
      <c r="H19" s="19">
        <v>1221.6610000000001</v>
      </c>
      <c r="I19" s="140">
        <v>973.78800000000001</v>
      </c>
      <c r="J19" s="247">
        <f t="shared" si="5"/>
        <v>1.3564894748235041E-2</v>
      </c>
      <c r="K19" s="215">
        <f t="shared" si="6"/>
        <v>1.1706087745529744E-2</v>
      </c>
      <c r="L19" s="52">
        <f t="shared" si="7"/>
        <v>-0.20289834905100518</v>
      </c>
      <c r="N19" s="27">
        <f t="shared" si="0"/>
        <v>4.9429941331175407</v>
      </c>
      <c r="O19" s="152">
        <f t="shared" si="1"/>
        <v>5.5721765402640209</v>
      </c>
      <c r="P19" s="52">
        <f t="shared" si="8"/>
        <v>0.12728771068754144</v>
      </c>
    </row>
    <row r="20" spans="1:16" ht="20.100000000000001" customHeight="1" x14ac:dyDescent="0.25">
      <c r="A20" s="8" t="s">
        <v>170</v>
      </c>
      <c r="B20" s="19">
        <v>2340.38</v>
      </c>
      <c r="C20" s="140">
        <v>2431.4399999999996</v>
      </c>
      <c r="D20" s="247">
        <f t="shared" si="2"/>
        <v>1.3405683247186214E-2</v>
      </c>
      <c r="E20" s="215">
        <f t="shared" si="3"/>
        <v>1.5482894847440526E-2</v>
      </c>
      <c r="F20" s="52">
        <f t="shared" si="4"/>
        <v>3.8908211487023253E-2</v>
      </c>
      <c r="H20" s="19">
        <v>837.49500000000012</v>
      </c>
      <c r="I20" s="140">
        <v>874.37600000000009</v>
      </c>
      <c r="J20" s="247">
        <f t="shared" si="5"/>
        <v>9.2992503871148439E-3</v>
      </c>
      <c r="K20" s="215">
        <f t="shared" si="6"/>
        <v>1.0511037493361304E-2</v>
      </c>
      <c r="L20" s="52">
        <f t="shared" si="7"/>
        <v>4.4037277834494494E-2</v>
      </c>
      <c r="N20" s="27">
        <f t="shared" si="0"/>
        <v>3.5784573445337942</v>
      </c>
      <c r="O20" s="152">
        <f t="shared" si="1"/>
        <v>3.5961241075247603</v>
      </c>
      <c r="P20" s="52">
        <f t="shared" si="8"/>
        <v>4.9369773871840838E-3</v>
      </c>
    </row>
    <row r="21" spans="1:16" ht="20.100000000000001" customHeight="1" x14ac:dyDescent="0.25">
      <c r="A21" s="8" t="s">
        <v>162</v>
      </c>
      <c r="B21" s="19">
        <v>1945.3600000000001</v>
      </c>
      <c r="C21" s="140">
        <v>1258.3599999999999</v>
      </c>
      <c r="D21" s="247">
        <f t="shared" si="2"/>
        <v>1.1143010947686348E-2</v>
      </c>
      <c r="E21" s="215">
        <f t="shared" si="3"/>
        <v>8.0129699109273769E-3</v>
      </c>
      <c r="F21" s="52">
        <f t="shared" si="4"/>
        <v>-0.35314800345437358</v>
      </c>
      <c r="H21" s="19">
        <v>898.26299999999992</v>
      </c>
      <c r="I21" s="140">
        <v>629.12299999999993</v>
      </c>
      <c r="J21" s="247">
        <f t="shared" si="5"/>
        <v>9.973996919958851E-3</v>
      </c>
      <c r="K21" s="215">
        <f t="shared" si="6"/>
        <v>7.5628052930729363E-3</v>
      </c>
      <c r="L21" s="52">
        <f t="shared" si="7"/>
        <v>-0.29962271628687814</v>
      </c>
      <c r="N21" s="27">
        <f t="shared" si="0"/>
        <v>4.617464119751614</v>
      </c>
      <c r="O21" s="152">
        <f t="shared" si="1"/>
        <v>4.9995470294669255</v>
      </c>
      <c r="P21" s="52">
        <f t="shared" si="8"/>
        <v>8.2747347852887024E-2</v>
      </c>
    </row>
    <row r="22" spans="1:16" ht="20.100000000000001" customHeight="1" x14ac:dyDescent="0.25">
      <c r="A22" s="8" t="s">
        <v>202</v>
      </c>
      <c r="B22" s="19">
        <v>200.28000000000003</v>
      </c>
      <c r="C22" s="140">
        <v>641.39</v>
      </c>
      <c r="D22" s="247">
        <f t="shared" si="2"/>
        <v>1.1472026938986212E-3</v>
      </c>
      <c r="E22" s="215">
        <f t="shared" si="3"/>
        <v>4.0842356489158198E-3</v>
      </c>
      <c r="F22" s="52">
        <f t="shared" si="4"/>
        <v>2.2024665468344313</v>
      </c>
      <c r="H22" s="19">
        <v>219.708</v>
      </c>
      <c r="I22" s="140">
        <v>600.36900000000003</v>
      </c>
      <c r="J22" s="247">
        <f t="shared" si="5"/>
        <v>2.4395604798264198E-3</v>
      </c>
      <c r="K22" s="215">
        <f t="shared" si="6"/>
        <v>7.2171480791465362E-3</v>
      </c>
      <c r="L22" s="52">
        <f t="shared" si="7"/>
        <v>1.7325768747610468</v>
      </c>
      <c r="N22" s="27">
        <f t="shared" si="0"/>
        <v>10.970041941282203</v>
      </c>
      <c r="O22" s="152">
        <f t="shared" si="1"/>
        <v>9.3604359282184006</v>
      </c>
      <c r="P22" s="52">
        <f t="shared" si="8"/>
        <v>-0.14672742562693133</v>
      </c>
    </row>
    <row r="23" spans="1:16" ht="20.100000000000001" customHeight="1" x14ac:dyDescent="0.25">
      <c r="A23" s="8" t="s">
        <v>205</v>
      </c>
      <c r="B23" s="19">
        <v>449.78</v>
      </c>
      <c r="C23" s="140">
        <v>268.24</v>
      </c>
      <c r="D23" s="247">
        <f t="shared" si="2"/>
        <v>2.5763372661360183E-3</v>
      </c>
      <c r="E23" s="215">
        <f t="shared" si="3"/>
        <v>1.7080954964455003E-3</v>
      </c>
      <c r="F23" s="52">
        <f t="shared" si="4"/>
        <v>-0.40361954733425226</v>
      </c>
      <c r="H23" s="19">
        <v>618.66599999999994</v>
      </c>
      <c r="I23" s="140">
        <v>452.31299999999999</v>
      </c>
      <c r="J23" s="247">
        <f t="shared" si="5"/>
        <v>6.8694500146207326E-3</v>
      </c>
      <c r="K23" s="215">
        <f t="shared" si="6"/>
        <v>5.43733920159603E-3</v>
      </c>
      <c r="L23" s="52">
        <f t="shared" si="7"/>
        <v>-0.26888983716577275</v>
      </c>
      <c r="N23" s="27">
        <f t="shared" si="0"/>
        <v>13.754857930543821</v>
      </c>
      <c r="O23" s="152">
        <f t="shared" si="1"/>
        <v>16.862250223680284</v>
      </c>
      <c r="P23" s="52">
        <f t="shared" si="8"/>
        <v>0.22591235102735863</v>
      </c>
    </row>
    <row r="24" spans="1:16" ht="20.100000000000001" customHeight="1" x14ac:dyDescent="0.25">
      <c r="A24" s="8" t="s">
        <v>174</v>
      </c>
      <c r="B24" s="19">
        <v>795.38</v>
      </c>
      <c r="C24" s="140">
        <v>814.17</v>
      </c>
      <c r="D24" s="247">
        <f t="shared" si="2"/>
        <v>4.5559320884416077E-3</v>
      </c>
      <c r="E24" s="215">
        <f t="shared" si="3"/>
        <v>5.1844620874628433E-3</v>
      </c>
      <c r="F24" s="52">
        <f t="shared" si="4"/>
        <v>2.3623928185269889E-2</v>
      </c>
      <c r="H24" s="19">
        <v>457.56700000000001</v>
      </c>
      <c r="I24" s="140">
        <v>449.476</v>
      </c>
      <c r="J24" s="247">
        <f t="shared" si="5"/>
        <v>5.0806632897879714E-3</v>
      </c>
      <c r="K24" s="215">
        <f t="shared" si="6"/>
        <v>5.4032350937881007E-3</v>
      </c>
      <c r="L24" s="52">
        <f t="shared" si="7"/>
        <v>-1.7682656310441986E-2</v>
      </c>
      <c r="N24" s="27">
        <f t="shared" si="0"/>
        <v>5.7528099776207595</v>
      </c>
      <c r="O24" s="152">
        <f t="shared" si="1"/>
        <v>5.5206652173379025</v>
      </c>
      <c r="P24" s="52">
        <f t="shared" si="8"/>
        <v>-4.0353281472173215E-2</v>
      </c>
    </row>
    <row r="25" spans="1:16" ht="20.100000000000001" customHeight="1" x14ac:dyDescent="0.25">
      <c r="A25" s="8" t="s">
        <v>187</v>
      </c>
      <c r="B25" s="19">
        <v>1237.51</v>
      </c>
      <c r="C25" s="140">
        <v>784.7700000000001</v>
      </c>
      <c r="D25" s="247">
        <f t="shared" si="2"/>
        <v>7.0884501983547168E-3</v>
      </c>
      <c r="E25" s="215">
        <f t="shared" si="3"/>
        <v>4.9972491155142245E-3</v>
      </c>
      <c r="F25" s="52">
        <f t="shared" si="4"/>
        <v>-0.36584754870667702</v>
      </c>
      <c r="H25" s="19">
        <v>525.10900000000004</v>
      </c>
      <c r="I25" s="140">
        <v>404.80799999999999</v>
      </c>
      <c r="J25" s="247">
        <f t="shared" si="5"/>
        <v>5.8306259398891785E-3</v>
      </c>
      <c r="K25" s="215">
        <f t="shared" si="6"/>
        <v>4.8662727083229667E-3</v>
      </c>
      <c r="L25" s="52">
        <f t="shared" si="7"/>
        <v>-0.22909719696291633</v>
      </c>
      <c r="N25" s="27">
        <f t="shared" si="0"/>
        <v>4.2432707614483931</v>
      </c>
      <c r="O25" s="152">
        <f t="shared" si="1"/>
        <v>5.1583011583011569</v>
      </c>
      <c r="P25" s="52">
        <f t="shared" si="8"/>
        <v>0.21564270778243441</v>
      </c>
    </row>
    <row r="26" spans="1:16" ht="20.100000000000001" customHeight="1" x14ac:dyDescent="0.25">
      <c r="A26" s="8" t="s">
        <v>171</v>
      </c>
      <c r="B26" s="19">
        <v>921.97</v>
      </c>
      <c r="C26" s="140">
        <v>671.83</v>
      </c>
      <c r="D26" s="247">
        <f t="shared" si="2"/>
        <v>5.2810388840309154E-3</v>
      </c>
      <c r="E26" s="215">
        <f t="shared" si="3"/>
        <v>4.2780711205524184E-3</v>
      </c>
      <c r="F26" s="52">
        <f t="shared" si="4"/>
        <v>-0.27131034632363304</v>
      </c>
      <c r="H26" s="19">
        <v>527.32200000000012</v>
      </c>
      <c r="I26" s="140">
        <v>391.166</v>
      </c>
      <c r="J26" s="247">
        <f t="shared" si="5"/>
        <v>5.8551983147770124E-3</v>
      </c>
      <c r="K26" s="215">
        <f t="shared" si="6"/>
        <v>4.7022796738796207E-3</v>
      </c>
      <c r="L26" s="52">
        <f t="shared" si="7"/>
        <v>-0.25820276794823671</v>
      </c>
      <c r="N26" s="27">
        <f t="shared" si="0"/>
        <v>5.7195136501187687</v>
      </c>
      <c r="O26" s="152">
        <f t="shared" si="1"/>
        <v>5.822395546492416</v>
      </c>
      <c r="P26" s="52">
        <f t="shared" si="8"/>
        <v>1.7987874960576571E-2</v>
      </c>
    </row>
    <row r="27" spans="1:16" ht="20.100000000000001" customHeight="1" x14ac:dyDescent="0.25">
      <c r="A27" s="8" t="s">
        <v>183</v>
      </c>
      <c r="B27" s="19">
        <v>609.59</v>
      </c>
      <c r="C27" s="140">
        <v>691.65</v>
      </c>
      <c r="D27" s="247">
        <f t="shared" si="2"/>
        <v>3.4917280316240288E-3</v>
      </c>
      <c r="E27" s="215">
        <f t="shared" si="3"/>
        <v>4.4042806819136983E-3</v>
      </c>
      <c r="F27" s="52">
        <f t="shared" si="4"/>
        <v>0.13461506914483495</v>
      </c>
      <c r="H27" s="19">
        <v>399.66199999999998</v>
      </c>
      <c r="I27" s="140">
        <v>378.2</v>
      </c>
      <c r="J27" s="247">
        <f t="shared" si="5"/>
        <v>4.4377065035792352E-3</v>
      </c>
      <c r="K27" s="215">
        <f t="shared" si="6"/>
        <v>4.5464129619171212E-3</v>
      </c>
      <c r="L27" s="52">
        <f t="shared" si="7"/>
        <v>-5.3700376818411534E-2</v>
      </c>
      <c r="N27" s="27">
        <f t="shared" ref="N27" si="9">(H27/B27)*10</f>
        <v>6.5562427205170684</v>
      </c>
      <c r="O27" s="152">
        <f t="shared" ref="O27" si="10">(I27/C27)*10</f>
        <v>5.468083568278753</v>
      </c>
      <c r="P27" s="52">
        <f t="shared" ref="P27" si="11">(O27-N27)/N27</f>
        <v>-0.1659729815726676</v>
      </c>
    </row>
    <row r="28" spans="1:16" ht="20.100000000000001" customHeight="1" x14ac:dyDescent="0.25">
      <c r="A28" s="8" t="s">
        <v>184</v>
      </c>
      <c r="B28" s="19">
        <v>317.41000000000003</v>
      </c>
      <c r="C28" s="140">
        <v>544.16</v>
      </c>
      <c r="D28" s="247">
        <f t="shared" si="2"/>
        <v>1.818122663622735E-3</v>
      </c>
      <c r="E28" s="215">
        <f t="shared" si="3"/>
        <v>3.4650956059714562E-3</v>
      </c>
      <c r="F28" s="52">
        <f t="shared" si="4"/>
        <v>0.71437572855297538</v>
      </c>
      <c r="H28" s="19">
        <v>209.56099999999998</v>
      </c>
      <c r="I28" s="140">
        <v>373.3</v>
      </c>
      <c r="J28" s="247">
        <f t="shared" si="5"/>
        <v>2.326891755024416E-3</v>
      </c>
      <c r="K28" s="215">
        <f t="shared" si="6"/>
        <v>4.4875091451180892E-3</v>
      </c>
      <c r="L28" s="52">
        <f t="shared" si="7"/>
        <v>0.78134290254388961</v>
      </c>
      <c r="N28" s="27">
        <f t="shared" si="0"/>
        <v>6.6022179515453185</v>
      </c>
      <c r="O28" s="152">
        <f t="shared" si="1"/>
        <v>6.8601146721552482</v>
      </c>
      <c r="P28" s="52">
        <f t="shared" si="8"/>
        <v>3.9062133740914474E-2</v>
      </c>
    </row>
    <row r="29" spans="1:16" ht="20.100000000000001" customHeight="1" x14ac:dyDescent="0.25">
      <c r="A29" s="8" t="s">
        <v>176</v>
      </c>
      <c r="B29" s="19">
        <v>400.25</v>
      </c>
      <c r="C29" s="140">
        <v>425.21999999999997</v>
      </c>
      <c r="D29" s="247">
        <f t="shared" si="2"/>
        <v>2.2926297095712156E-3</v>
      </c>
      <c r="E29" s="215">
        <f t="shared" si="3"/>
        <v>2.7077108820405442E-3</v>
      </c>
      <c r="F29" s="52">
        <f>(C29-B29)/B29</f>
        <v>6.2386008744534593E-2</v>
      </c>
      <c r="H29" s="19">
        <v>368.20499999999998</v>
      </c>
      <c r="I29" s="140">
        <v>368.185</v>
      </c>
      <c r="J29" s="247">
        <f t="shared" si="5"/>
        <v>4.0884190219495284E-3</v>
      </c>
      <c r="K29" s="215">
        <f t="shared" si="6"/>
        <v>4.4260207730921607E-3</v>
      </c>
      <c r="L29" s="52">
        <f>(I29-H29)/H29</f>
        <v>-5.4317567659270815E-5</v>
      </c>
      <c r="N29" s="27">
        <f t="shared" si="0"/>
        <v>9.1993753903810109</v>
      </c>
      <c r="O29" s="152">
        <f t="shared" si="1"/>
        <v>8.6586943229387145</v>
      </c>
      <c r="P29" s="52">
        <f>(O29-N29)/N29</f>
        <v>-5.8773671526399465E-2</v>
      </c>
    </row>
    <row r="30" spans="1:16" ht="20.100000000000001" customHeight="1" x14ac:dyDescent="0.25">
      <c r="A30" s="8" t="s">
        <v>179</v>
      </c>
      <c r="B30" s="19">
        <v>427.18</v>
      </c>
      <c r="C30" s="140">
        <v>476.16999999999996</v>
      </c>
      <c r="D30" s="247">
        <f t="shared" si="2"/>
        <v>2.4468845954644146E-3</v>
      </c>
      <c r="E30" s="215">
        <f t="shared" si="3"/>
        <v>3.0321496888698696E-3</v>
      </c>
      <c r="F30" s="52">
        <f t="shared" si="4"/>
        <v>0.11468233531532364</v>
      </c>
      <c r="H30" s="19">
        <v>267.839</v>
      </c>
      <c r="I30" s="140">
        <v>329.38400000000001</v>
      </c>
      <c r="J30" s="247">
        <f t="shared" si="5"/>
        <v>2.9739902022512996E-3</v>
      </c>
      <c r="K30" s="215">
        <f t="shared" si="6"/>
        <v>3.9595866923535401E-3</v>
      </c>
      <c r="L30" s="52">
        <f t="shared" si="7"/>
        <v>0.22978356400673544</v>
      </c>
      <c r="N30" s="27">
        <f t="shared" si="0"/>
        <v>6.2699330493000609</v>
      </c>
      <c r="O30" s="152">
        <f t="shared" si="1"/>
        <v>6.917361446542202</v>
      </c>
      <c r="P30" s="52">
        <f t="shared" si="8"/>
        <v>0.10325922017850195</v>
      </c>
    </row>
    <row r="31" spans="1:16" ht="20.100000000000001" customHeight="1" x14ac:dyDescent="0.25">
      <c r="A31" s="8" t="s">
        <v>210</v>
      </c>
      <c r="B31" s="19">
        <v>397.25</v>
      </c>
      <c r="C31" s="140">
        <v>385.14</v>
      </c>
      <c r="D31" s="247">
        <f t="shared" si="2"/>
        <v>2.2754457267387018E-3</v>
      </c>
      <c r="E31" s="215">
        <f t="shared" si="3"/>
        <v>2.4524899325269163E-3</v>
      </c>
      <c r="F31" s="52">
        <f t="shared" si="4"/>
        <v>-3.048458149779739E-2</v>
      </c>
      <c r="H31" s="19">
        <v>331.35099999999994</v>
      </c>
      <c r="I31" s="140">
        <v>325.80599999999998</v>
      </c>
      <c r="J31" s="247">
        <f t="shared" si="5"/>
        <v>3.6792051475183604E-3</v>
      </c>
      <c r="K31" s="215">
        <f t="shared" si="6"/>
        <v>3.9165748849031446E-3</v>
      </c>
      <c r="L31" s="52">
        <f t="shared" si="7"/>
        <v>-1.6734520191579203E-2</v>
      </c>
      <c r="N31" s="27">
        <f t="shared" si="0"/>
        <v>8.341120201384518</v>
      </c>
      <c r="O31" s="152">
        <f t="shared" si="1"/>
        <v>8.459417354728151</v>
      </c>
      <c r="P31" s="52">
        <f t="shared" si="8"/>
        <v>1.4182406018318404E-2</v>
      </c>
    </row>
    <row r="32" spans="1:16" ht="20.100000000000001" customHeight="1" thickBot="1" x14ac:dyDescent="0.3">
      <c r="A32" s="8" t="s">
        <v>17</v>
      </c>
      <c r="B32" s="19">
        <f>B33-SUM(B7:B31)</f>
        <v>6920.1399999999267</v>
      </c>
      <c r="C32" s="140">
        <f>C33-SUM(C7:C31)</f>
        <v>5154.1600000000035</v>
      </c>
      <c r="D32" s="247">
        <f t="shared" si="2"/>
        <v>3.9638522319530259E-2</v>
      </c>
      <c r="E32" s="215">
        <f t="shared" si="3"/>
        <v>3.282059903056795E-2</v>
      </c>
      <c r="F32" s="52">
        <f t="shared" si="4"/>
        <v>-0.25519425907567506</v>
      </c>
      <c r="H32" s="19">
        <f>H33-SUM(H7:H31)</f>
        <v>4610.5519999999669</v>
      </c>
      <c r="I32" s="140">
        <f>I33-SUM(I7:I31)</f>
        <v>3607.2069999999949</v>
      </c>
      <c r="J32" s="247">
        <f t="shared" si="5"/>
        <v>5.1193950376793654E-2</v>
      </c>
      <c r="K32" s="215">
        <f t="shared" si="6"/>
        <v>4.3362910262078662E-2</v>
      </c>
      <c r="L32" s="52">
        <f t="shared" si="7"/>
        <v>-0.21761927855926563</v>
      </c>
      <c r="N32" s="27">
        <f t="shared" si="0"/>
        <v>6.6625126081264483</v>
      </c>
      <c r="O32" s="152">
        <f t="shared" si="1"/>
        <v>6.9986321728467722</v>
      </c>
      <c r="P32" s="52">
        <f t="shared" si="8"/>
        <v>5.0449370153588857E-2</v>
      </c>
    </row>
    <row r="33" spans="1:16" ht="26.25" customHeight="1" thickBot="1" x14ac:dyDescent="0.3">
      <c r="A33" s="12" t="s">
        <v>18</v>
      </c>
      <c r="B33" s="17">
        <v>174581.17999999993</v>
      </c>
      <c r="C33" s="145">
        <v>157040.40000000002</v>
      </c>
      <c r="D33" s="243">
        <f>SUM(D7:D32)</f>
        <v>0.99999999999999944</v>
      </c>
      <c r="E33" s="244">
        <f>SUM(E7:E32)</f>
        <v>0.99999999999999978</v>
      </c>
      <c r="F33" s="57">
        <f t="shared" si="4"/>
        <v>-0.10047348746296661</v>
      </c>
      <c r="G33" s="1"/>
      <c r="H33" s="17">
        <v>90060.484999999957</v>
      </c>
      <c r="I33" s="145">
        <v>83186.459999999977</v>
      </c>
      <c r="J33" s="243">
        <f>SUM(J7:J32)</f>
        <v>0.99999999999999989</v>
      </c>
      <c r="K33" s="244">
        <f>SUM(K7:K32)</f>
        <v>1.0000000000000002</v>
      </c>
      <c r="L33" s="57">
        <f t="shared" si="7"/>
        <v>-7.6326759732639485E-2</v>
      </c>
      <c r="N33" s="29">
        <f t="shared" si="0"/>
        <v>5.1586594270928856</v>
      </c>
      <c r="O33" s="146">
        <f t="shared" si="1"/>
        <v>5.2971375518656325</v>
      </c>
      <c r="P33" s="57">
        <f t="shared" si="8"/>
        <v>2.6843819936138904E-2</v>
      </c>
    </row>
    <row r="35" spans="1:16" ht="15.75" thickBot="1" x14ac:dyDescent="0.3"/>
    <row r="36" spans="1:16" x14ac:dyDescent="0.25">
      <c r="A36" s="355" t="s">
        <v>2</v>
      </c>
      <c r="B36" s="349" t="s">
        <v>1</v>
      </c>
      <c r="C36" s="342"/>
      <c r="D36" s="349" t="s">
        <v>104</v>
      </c>
      <c r="E36" s="342"/>
      <c r="F36" s="130" t="s">
        <v>0</v>
      </c>
      <c r="H36" s="358" t="s">
        <v>19</v>
      </c>
      <c r="I36" s="359"/>
      <c r="J36" s="349" t="s">
        <v>104</v>
      </c>
      <c r="K36" s="347"/>
      <c r="L36" s="130" t="s">
        <v>0</v>
      </c>
      <c r="N36" s="341" t="s">
        <v>22</v>
      </c>
      <c r="O36" s="342"/>
      <c r="P36" s="130" t="s">
        <v>0</v>
      </c>
    </row>
    <row r="37" spans="1:16" x14ac:dyDescent="0.25">
      <c r="A37" s="356"/>
      <c r="B37" s="350" t="str">
        <f>B5</f>
        <v>jan-abr</v>
      </c>
      <c r="C37" s="344"/>
      <c r="D37" s="350" t="str">
        <f>B5</f>
        <v>jan-abr</v>
      </c>
      <c r="E37" s="344"/>
      <c r="F37" s="131" t="str">
        <f>F5</f>
        <v>2023/2022</v>
      </c>
      <c r="H37" s="339" t="str">
        <f>B5</f>
        <v>jan-abr</v>
      </c>
      <c r="I37" s="344"/>
      <c r="J37" s="350" t="str">
        <f>B5</f>
        <v>jan-abr</v>
      </c>
      <c r="K37" s="340"/>
      <c r="L37" s="131" t="str">
        <f>L5</f>
        <v>2023/2022</v>
      </c>
      <c r="N37" s="339" t="str">
        <f>B5</f>
        <v>jan-abr</v>
      </c>
      <c r="O37" s="340"/>
      <c r="P37" s="131" t="str">
        <f>P5</f>
        <v>2023/2022</v>
      </c>
    </row>
    <row r="38" spans="1:16" ht="19.5" customHeight="1" thickBot="1" x14ac:dyDescent="0.3">
      <c r="A38" s="357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160</v>
      </c>
      <c r="B39" s="39">
        <v>56146.39</v>
      </c>
      <c r="C39" s="147">
        <v>53972.86</v>
      </c>
      <c r="D39" s="247">
        <f t="shared" ref="D39:D61" si="12">B39/$B$62</f>
        <v>0.40836690303284473</v>
      </c>
      <c r="E39" s="246">
        <f t="shared" ref="E39:E61" si="13">C39/$C$62</f>
        <v>0.44324480048512072</v>
      </c>
      <c r="F39" s="52">
        <f>(C39-B39)/B39</f>
        <v>-3.8711838819913427E-2</v>
      </c>
      <c r="H39" s="39">
        <v>22593.019999999997</v>
      </c>
      <c r="I39" s="147">
        <v>22445.985000000001</v>
      </c>
      <c r="J39" s="247">
        <f t="shared" ref="J39:J61" si="14">H39/$H$62</f>
        <v>0.38080809790155751</v>
      </c>
      <c r="K39" s="246">
        <f t="shared" ref="K39:K61" si="15">I39/$I$62</f>
        <v>0.41308032247891646</v>
      </c>
      <c r="L39" s="52">
        <f>(I39-H39)/H39</f>
        <v>-6.5079834391328049E-3</v>
      </c>
      <c r="N39" s="27">
        <f t="shared" ref="N39:N62" si="16">(H39/B39)*10</f>
        <v>4.0239488237801213</v>
      </c>
      <c r="O39" s="151">
        <f t="shared" ref="O39:O62" si="17">(I39/C39)*10</f>
        <v>4.1587540478677614</v>
      </c>
      <c r="P39" s="61">
        <f t="shared" si="8"/>
        <v>3.3500730250590818E-2</v>
      </c>
    </row>
    <row r="40" spans="1:16" ht="20.100000000000001" customHeight="1" x14ac:dyDescent="0.25">
      <c r="A40" s="38" t="s">
        <v>165</v>
      </c>
      <c r="B40" s="19">
        <v>26691.85</v>
      </c>
      <c r="C40" s="140">
        <v>21711.08</v>
      </c>
      <c r="D40" s="247">
        <f t="shared" si="12"/>
        <v>0.19413657976438442</v>
      </c>
      <c r="E40" s="215">
        <f t="shared" si="13"/>
        <v>0.17829930307410974</v>
      </c>
      <c r="F40" s="52">
        <f t="shared" ref="F40:F62" si="18">(C40-B40)/B40</f>
        <v>-0.18660265212040369</v>
      </c>
      <c r="H40" s="19">
        <v>10740.186</v>
      </c>
      <c r="I40" s="140">
        <v>9571.2649999999994</v>
      </c>
      <c r="J40" s="247">
        <f t="shared" si="14"/>
        <v>0.18102714031895414</v>
      </c>
      <c r="K40" s="215">
        <f t="shared" si="15"/>
        <v>0.17614291521317357</v>
      </c>
      <c r="L40" s="52">
        <f t="shared" ref="L40:L62" si="19">(I40-H40)/H40</f>
        <v>-0.10883619706399873</v>
      </c>
      <c r="N40" s="27">
        <f t="shared" si="16"/>
        <v>4.0237698023928656</v>
      </c>
      <c r="O40" s="152">
        <f t="shared" si="17"/>
        <v>4.4084702373166138</v>
      </c>
      <c r="P40" s="52">
        <f t="shared" si="8"/>
        <v>9.5606969040568257E-2</v>
      </c>
    </row>
    <row r="41" spans="1:16" ht="20.100000000000001" customHeight="1" x14ac:dyDescent="0.25">
      <c r="A41" s="38" t="s">
        <v>169</v>
      </c>
      <c r="B41" s="19">
        <v>22556.170000000002</v>
      </c>
      <c r="C41" s="140">
        <v>18202.489999999998</v>
      </c>
      <c r="D41" s="247">
        <f t="shared" si="12"/>
        <v>0.16405673253761038</v>
      </c>
      <c r="E41" s="215">
        <f t="shared" si="13"/>
        <v>0.14948548304430048</v>
      </c>
      <c r="F41" s="52">
        <f t="shared" si="18"/>
        <v>-0.19301503757065155</v>
      </c>
      <c r="H41" s="19">
        <v>9349.8079999999991</v>
      </c>
      <c r="I41" s="140">
        <v>7776.6850000000004</v>
      </c>
      <c r="J41" s="247">
        <f t="shared" si="14"/>
        <v>0.15759215015189496</v>
      </c>
      <c r="K41" s="215">
        <f t="shared" si="15"/>
        <v>0.14311671096710402</v>
      </c>
      <c r="L41" s="52">
        <f t="shared" si="19"/>
        <v>-0.16825190421022537</v>
      </c>
      <c r="N41" s="27">
        <f t="shared" si="16"/>
        <v>4.1451221550467112</v>
      </c>
      <c r="O41" s="152">
        <f t="shared" si="17"/>
        <v>4.272319336530332</v>
      </c>
      <c r="P41" s="52">
        <f t="shared" si="8"/>
        <v>3.0685991082013704E-2</v>
      </c>
    </row>
    <row r="42" spans="1:16" ht="20.100000000000001" customHeight="1" x14ac:dyDescent="0.25">
      <c r="A42" s="38" t="s">
        <v>164</v>
      </c>
      <c r="B42" s="19">
        <v>12697.5</v>
      </c>
      <c r="C42" s="140">
        <v>10464.75</v>
      </c>
      <c r="D42" s="247">
        <f t="shared" si="12"/>
        <v>9.2352130764944029E-2</v>
      </c>
      <c r="E42" s="215">
        <f t="shared" si="13"/>
        <v>8.5940341606441956E-2</v>
      </c>
      <c r="F42" s="52">
        <f t="shared" si="18"/>
        <v>-0.17584170112226816</v>
      </c>
      <c r="H42" s="19">
        <v>5912.7479999999996</v>
      </c>
      <c r="I42" s="140">
        <v>4796.4660000000003</v>
      </c>
      <c r="J42" s="247">
        <f t="shared" si="14"/>
        <v>9.9660086135064649E-2</v>
      </c>
      <c r="K42" s="215">
        <f t="shared" si="15"/>
        <v>8.8270829818301963E-2</v>
      </c>
      <c r="L42" s="52">
        <f t="shared" si="19"/>
        <v>-0.18879241936236743</v>
      </c>
      <c r="N42" s="27">
        <f t="shared" si="16"/>
        <v>4.6566237448316592</v>
      </c>
      <c r="O42" s="152">
        <f t="shared" si="17"/>
        <v>4.5834501540887267</v>
      </c>
      <c r="P42" s="52">
        <f t="shared" si="8"/>
        <v>-1.5713872271545914E-2</v>
      </c>
    </row>
    <row r="43" spans="1:16" ht="20.100000000000001" customHeight="1" x14ac:dyDescent="0.25">
      <c r="A43" s="38" t="s">
        <v>173</v>
      </c>
      <c r="B43" s="19">
        <v>4327.21</v>
      </c>
      <c r="C43" s="140">
        <v>4095.6499999999996</v>
      </c>
      <c r="D43" s="247">
        <f t="shared" si="12"/>
        <v>3.1472893385892771E-2</v>
      </c>
      <c r="E43" s="215">
        <f t="shared" si="13"/>
        <v>3.3634970744683246E-2</v>
      </c>
      <c r="F43" s="52">
        <f t="shared" si="18"/>
        <v>-5.3512540412875828E-2</v>
      </c>
      <c r="H43" s="19">
        <v>3275.0749999999998</v>
      </c>
      <c r="I43" s="140">
        <v>2918.6019999999999</v>
      </c>
      <c r="J43" s="247">
        <f t="shared" si="14"/>
        <v>5.5201787155278202E-2</v>
      </c>
      <c r="K43" s="215">
        <f t="shared" si="15"/>
        <v>5.3711924664816911E-2</v>
      </c>
      <c r="L43" s="52">
        <f t="shared" si="19"/>
        <v>-0.10884422494141355</v>
      </c>
      <c r="N43" s="27">
        <f t="shared" si="16"/>
        <v>7.5685603425763937</v>
      </c>
      <c r="O43" s="152">
        <f t="shared" si="17"/>
        <v>7.1261020839183047</v>
      </c>
      <c r="P43" s="52">
        <f t="shared" si="8"/>
        <v>-5.8460029203846305E-2</v>
      </c>
    </row>
    <row r="44" spans="1:16" ht="20.100000000000001" customHeight="1" x14ac:dyDescent="0.25">
      <c r="A44" s="38" t="s">
        <v>172</v>
      </c>
      <c r="B44" s="19">
        <v>4144.4799999999996</v>
      </c>
      <c r="C44" s="140">
        <v>3899.8499999999995</v>
      </c>
      <c r="D44" s="247">
        <f t="shared" si="12"/>
        <v>3.0143851853726731E-2</v>
      </c>
      <c r="E44" s="215">
        <f t="shared" si="13"/>
        <v>3.2026989771746346E-2</v>
      </c>
      <c r="F44" s="52">
        <f t="shared" si="18"/>
        <v>-5.9025498976952508E-2</v>
      </c>
      <c r="H44" s="19">
        <v>1867.3679999999999</v>
      </c>
      <c r="I44" s="140">
        <v>1783.7640000000001</v>
      </c>
      <c r="J44" s="247">
        <f t="shared" si="14"/>
        <v>3.1474714587170535E-2</v>
      </c>
      <c r="K44" s="215">
        <f t="shared" si="15"/>
        <v>3.2827154092203215E-2</v>
      </c>
      <c r="L44" s="52">
        <f t="shared" si="19"/>
        <v>-4.4771036025036209E-2</v>
      </c>
      <c r="N44" s="27">
        <f t="shared" si="16"/>
        <v>4.5056750183376444</v>
      </c>
      <c r="O44" s="152">
        <f t="shared" si="17"/>
        <v>4.5739297665294831</v>
      </c>
      <c r="P44" s="52">
        <f t="shared" si="8"/>
        <v>1.5148617668617638E-2</v>
      </c>
    </row>
    <row r="45" spans="1:16" ht="20.100000000000001" customHeight="1" x14ac:dyDescent="0.25">
      <c r="A45" s="38" t="s">
        <v>181</v>
      </c>
      <c r="B45" s="19">
        <v>2471.5</v>
      </c>
      <c r="C45" s="140">
        <v>1747.59</v>
      </c>
      <c r="D45" s="247">
        <f t="shared" si="12"/>
        <v>1.7975844944718187E-2</v>
      </c>
      <c r="E45" s="215">
        <f t="shared" si="13"/>
        <v>1.4351846110800726E-2</v>
      </c>
      <c r="F45" s="52">
        <f t="shared" si="18"/>
        <v>-0.29290309528626346</v>
      </c>
      <c r="H45" s="19">
        <v>1221.6610000000001</v>
      </c>
      <c r="I45" s="140">
        <v>973.78800000000001</v>
      </c>
      <c r="J45" s="247">
        <f t="shared" si="14"/>
        <v>2.0591244627345733E-2</v>
      </c>
      <c r="K45" s="215">
        <f t="shared" si="15"/>
        <v>1.792091819833699E-2</v>
      </c>
      <c r="L45" s="52">
        <f t="shared" si="19"/>
        <v>-0.20289834905100518</v>
      </c>
      <c r="N45" s="27">
        <f t="shared" si="16"/>
        <v>4.9429941331175407</v>
      </c>
      <c r="O45" s="152">
        <f t="shared" si="17"/>
        <v>5.5721765402640209</v>
      </c>
      <c r="P45" s="52">
        <f t="shared" si="8"/>
        <v>0.12728771068754144</v>
      </c>
    </row>
    <row r="46" spans="1:16" ht="20.100000000000001" customHeight="1" x14ac:dyDescent="0.25">
      <c r="A46" s="38" t="s">
        <v>170</v>
      </c>
      <c r="B46" s="19">
        <v>2340.38</v>
      </c>
      <c r="C46" s="140">
        <v>2431.4399999999996</v>
      </c>
      <c r="D46" s="247">
        <f t="shared" si="12"/>
        <v>1.7022176003123429E-2</v>
      </c>
      <c r="E46" s="215">
        <f t="shared" si="13"/>
        <v>1.9967871587526428E-2</v>
      </c>
      <c r="F46" s="52">
        <f t="shared" si="18"/>
        <v>3.8908211487023253E-2</v>
      </c>
      <c r="H46" s="19">
        <v>837.49500000000012</v>
      </c>
      <c r="I46" s="140">
        <v>874.37600000000009</v>
      </c>
      <c r="J46" s="247">
        <f t="shared" si="14"/>
        <v>1.4116080008430258E-2</v>
      </c>
      <c r="K46" s="215">
        <f t="shared" si="15"/>
        <v>1.6091408777463991E-2</v>
      </c>
      <c r="L46" s="52">
        <f t="shared" si="19"/>
        <v>4.4037277834494494E-2</v>
      </c>
      <c r="N46" s="27">
        <f t="shared" si="16"/>
        <v>3.5784573445337942</v>
      </c>
      <c r="O46" s="152">
        <f t="shared" si="17"/>
        <v>3.5961241075247603</v>
      </c>
      <c r="P46" s="52">
        <f t="shared" si="8"/>
        <v>4.9369773871840838E-3</v>
      </c>
    </row>
    <row r="47" spans="1:16" ht="20.100000000000001" customHeight="1" x14ac:dyDescent="0.25">
      <c r="A47" s="38" t="s">
        <v>174</v>
      </c>
      <c r="B47" s="19">
        <v>795.38</v>
      </c>
      <c r="C47" s="140">
        <v>814.17</v>
      </c>
      <c r="D47" s="247">
        <f t="shared" si="12"/>
        <v>5.7850000210924336E-3</v>
      </c>
      <c r="E47" s="215">
        <f t="shared" si="13"/>
        <v>6.6862608209194525E-3</v>
      </c>
      <c r="F47" s="52">
        <f t="shared" si="18"/>
        <v>2.3623928185269889E-2</v>
      </c>
      <c r="H47" s="19">
        <v>457.56700000000001</v>
      </c>
      <c r="I47" s="140">
        <v>449.476</v>
      </c>
      <c r="J47" s="247">
        <f t="shared" si="14"/>
        <v>7.7123473945723935E-3</v>
      </c>
      <c r="K47" s="215">
        <f t="shared" si="15"/>
        <v>8.2718442085091583E-3</v>
      </c>
      <c r="L47" s="52">
        <f t="shared" si="19"/>
        <v>-1.7682656310441986E-2</v>
      </c>
      <c r="N47" s="27">
        <f t="shared" si="16"/>
        <v>5.7528099776207595</v>
      </c>
      <c r="O47" s="152">
        <f t="shared" si="17"/>
        <v>5.5206652173379025</v>
      </c>
      <c r="P47" s="52">
        <f t="shared" si="8"/>
        <v>-4.0353281472173215E-2</v>
      </c>
    </row>
    <row r="48" spans="1:16" ht="20.100000000000001" customHeight="1" x14ac:dyDescent="0.25">
      <c r="A48" s="38" t="s">
        <v>187</v>
      </c>
      <c r="B48" s="19">
        <v>1237.51</v>
      </c>
      <c r="C48" s="140">
        <v>784.7700000000001</v>
      </c>
      <c r="D48" s="247">
        <f t="shared" si="12"/>
        <v>9.000723397749627E-3</v>
      </c>
      <c r="E48" s="215">
        <f t="shared" si="13"/>
        <v>6.4448173040433324E-3</v>
      </c>
      <c r="F48" s="52">
        <f t="shared" si="18"/>
        <v>-0.36584754870667702</v>
      </c>
      <c r="H48" s="19">
        <v>525.10900000000004</v>
      </c>
      <c r="I48" s="140">
        <v>404.80799999999999</v>
      </c>
      <c r="J48" s="247">
        <f t="shared" si="14"/>
        <v>8.8507760131664118E-3</v>
      </c>
      <c r="K48" s="215">
        <f t="shared" si="15"/>
        <v>7.4498053519168441E-3</v>
      </c>
      <c r="L48" s="52">
        <f t="shared" si="19"/>
        <v>-0.22909719696291633</v>
      </c>
      <c r="N48" s="27">
        <f t="shared" si="16"/>
        <v>4.2432707614483931</v>
      </c>
      <c r="O48" s="152">
        <f t="shared" si="17"/>
        <v>5.1583011583011569</v>
      </c>
      <c r="P48" s="52">
        <f t="shared" si="8"/>
        <v>0.21564270778243441</v>
      </c>
    </row>
    <row r="49" spans="1:16" ht="20.100000000000001" customHeight="1" x14ac:dyDescent="0.25">
      <c r="A49" s="38" t="s">
        <v>171</v>
      </c>
      <c r="B49" s="19">
        <v>921.97</v>
      </c>
      <c r="C49" s="140">
        <v>671.83</v>
      </c>
      <c r="D49" s="247">
        <f t="shared" si="12"/>
        <v>6.7057211263126951E-3</v>
      </c>
      <c r="E49" s="215">
        <f t="shared" si="13"/>
        <v>5.5173128552001623E-3</v>
      </c>
      <c r="F49" s="52">
        <f t="shared" si="18"/>
        <v>-0.27131034632363304</v>
      </c>
      <c r="H49" s="19">
        <v>527.32200000000012</v>
      </c>
      <c r="I49" s="140">
        <v>391.166</v>
      </c>
      <c r="J49" s="247">
        <f t="shared" si="14"/>
        <v>8.8880763971193391E-3</v>
      </c>
      <c r="K49" s="215">
        <f t="shared" si="15"/>
        <v>7.1987474562950939E-3</v>
      </c>
      <c r="L49" s="52">
        <f t="shared" si="19"/>
        <v>-0.25820276794823671</v>
      </c>
      <c r="N49" s="27">
        <f t="shared" si="16"/>
        <v>5.7195136501187687</v>
      </c>
      <c r="O49" s="152">
        <f t="shared" si="17"/>
        <v>5.822395546492416</v>
      </c>
      <c r="P49" s="52">
        <f t="shared" si="8"/>
        <v>1.7987874960576571E-2</v>
      </c>
    </row>
    <row r="50" spans="1:16" ht="20.100000000000001" customHeight="1" x14ac:dyDescent="0.25">
      <c r="A50" s="38" t="s">
        <v>183</v>
      </c>
      <c r="B50" s="19">
        <v>609.59</v>
      </c>
      <c r="C50" s="140">
        <v>691.65</v>
      </c>
      <c r="D50" s="247">
        <f t="shared" si="12"/>
        <v>4.4337023345542223E-3</v>
      </c>
      <c r="E50" s="215">
        <f t="shared" si="13"/>
        <v>5.6800819199785543E-3</v>
      </c>
      <c r="F50" s="52">
        <f t="shared" si="18"/>
        <v>0.13461506914483495</v>
      </c>
      <c r="H50" s="19">
        <v>399.66199999999998</v>
      </c>
      <c r="I50" s="140">
        <v>378.2</v>
      </c>
      <c r="J50" s="247">
        <f t="shared" si="14"/>
        <v>6.7363515821936282E-3</v>
      </c>
      <c r="K50" s="215">
        <f t="shared" si="15"/>
        <v>6.96013019528999E-3</v>
      </c>
      <c r="L50" s="52">
        <f t="shared" si="19"/>
        <v>-5.3700376818411534E-2</v>
      </c>
      <c r="N50" s="27">
        <f t="shared" si="16"/>
        <v>6.5562427205170684</v>
      </c>
      <c r="O50" s="152">
        <f t="shared" si="17"/>
        <v>5.468083568278753</v>
      </c>
      <c r="P50" s="52">
        <f t="shared" si="8"/>
        <v>-0.1659729815726676</v>
      </c>
    </row>
    <row r="51" spans="1:16" ht="20.100000000000001" customHeight="1" x14ac:dyDescent="0.25">
      <c r="A51" s="38" t="s">
        <v>184</v>
      </c>
      <c r="B51" s="19">
        <v>317.41000000000003</v>
      </c>
      <c r="C51" s="140">
        <v>544.16</v>
      </c>
      <c r="D51" s="247">
        <f t="shared" si="12"/>
        <v>2.3086032546643736E-3</v>
      </c>
      <c r="E51" s="215">
        <f t="shared" si="13"/>
        <v>4.4688402769833442E-3</v>
      </c>
      <c r="F51" s="52">
        <f t="shared" si="18"/>
        <v>0.71437572855297538</v>
      </c>
      <c r="H51" s="19">
        <v>209.56099999999998</v>
      </c>
      <c r="I51" s="140">
        <v>373.3</v>
      </c>
      <c r="J51" s="247">
        <f t="shared" si="14"/>
        <v>3.5321761236146512E-3</v>
      </c>
      <c r="K51" s="215">
        <f t="shared" si="15"/>
        <v>6.8699539976249434E-3</v>
      </c>
      <c r="L51" s="52">
        <f t="shared" si="19"/>
        <v>0.78134290254388961</v>
      </c>
      <c r="N51" s="27">
        <f t="shared" si="16"/>
        <v>6.6022179515453185</v>
      </c>
      <c r="O51" s="152">
        <f t="shared" si="17"/>
        <v>6.8601146721552482</v>
      </c>
      <c r="P51" s="52">
        <f t="shared" si="8"/>
        <v>3.9062133740914474E-2</v>
      </c>
    </row>
    <row r="52" spans="1:16" ht="20.100000000000001" customHeight="1" x14ac:dyDescent="0.25">
      <c r="A52" s="38" t="s">
        <v>185</v>
      </c>
      <c r="B52" s="19">
        <v>824.55</v>
      </c>
      <c r="C52" s="140">
        <v>366.44</v>
      </c>
      <c r="D52" s="247">
        <f t="shared" si="12"/>
        <v>5.9971608129344043E-3</v>
      </c>
      <c r="E52" s="215">
        <f t="shared" si="13"/>
        <v>3.0093388545607484E-3</v>
      </c>
      <c r="F52" s="52">
        <f t="shared" si="18"/>
        <v>-0.55558789642835482</v>
      </c>
      <c r="H52" s="19">
        <v>489.38300000000004</v>
      </c>
      <c r="I52" s="140">
        <v>264.536</v>
      </c>
      <c r="J52" s="247">
        <f t="shared" si="14"/>
        <v>8.2486099412720365E-3</v>
      </c>
      <c r="K52" s="215">
        <f t="shared" si="15"/>
        <v>4.8683368623512243E-3</v>
      </c>
      <c r="L52" s="52">
        <f t="shared" si="19"/>
        <v>-0.45944996046041653</v>
      </c>
      <c r="N52" s="27">
        <f t="shared" si="16"/>
        <v>5.9351525074282954</v>
      </c>
      <c r="O52" s="152">
        <f t="shared" si="17"/>
        <v>7.2190808863661173</v>
      </c>
      <c r="P52" s="52">
        <f t="shared" si="8"/>
        <v>0.21632609732115354</v>
      </c>
    </row>
    <row r="53" spans="1:16" ht="20.100000000000001" customHeight="1" x14ac:dyDescent="0.25">
      <c r="A53" s="38" t="s">
        <v>192</v>
      </c>
      <c r="B53" s="19">
        <v>223.13</v>
      </c>
      <c r="C53" s="140">
        <v>303.5</v>
      </c>
      <c r="D53" s="247">
        <f t="shared" si="12"/>
        <v>1.6228809559032849E-3</v>
      </c>
      <c r="E53" s="215">
        <f t="shared" si="13"/>
        <v>2.4924526316973776E-3</v>
      </c>
      <c r="F53" s="52">
        <f t="shared" si="18"/>
        <v>0.36019360910679876</v>
      </c>
      <c r="H53" s="19">
        <v>132.203</v>
      </c>
      <c r="I53" s="140">
        <v>175.64099999999999</v>
      </c>
      <c r="J53" s="247">
        <f t="shared" si="14"/>
        <v>2.2282976320509439E-3</v>
      </c>
      <c r="K53" s="215">
        <f t="shared" si="15"/>
        <v>3.2323750069564493E-3</v>
      </c>
      <c r="L53" s="52">
        <f t="shared" si="19"/>
        <v>0.32857045604108825</v>
      </c>
      <c r="N53" s="27">
        <f t="shared" si="16"/>
        <v>5.9249316541926236</v>
      </c>
      <c r="O53" s="152">
        <f t="shared" si="17"/>
        <v>5.7871828665568366</v>
      </c>
      <c r="P53" s="52">
        <f t="shared" si="8"/>
        <v>-2.3249008710220762E-2</v>
      </c>
    </row>
    <row r="54" spans="1:16" ht="20.100000000000001" customHeight="1" x14ac:dyDescent="0.25">
      <c r="A54" s="38" t="s">
        <v>189</v>
      </c>
      <c r="B54" s="19">
        <v>360.31</v>
      </c>
      <c r="C54" s="140">
        <v>299.60000000000002</v>
      </c>
      <c r="D54" s="247">
        <f t="shared" si="12"/>
        <v>2.6206258110586323E-3</v>
      </c>
      <c r="E54" s="215">
        <f t="shared" si="13"/>
        <v>2.4604244100709534E-3</v>
      </c>
      <c r="F54" s="52">
        <f t="shared" si="18"/>
        <v>-0.16849379700813183</v>
      </c>
      <c r="H54" s="19">
        <v>165.21799999999999</v>
      </c>
      <c r="I54" s="140">
        <v>155.20100000000002</v>
      </c>
      <c r="J54" s="247">
        <f t="shared" si="14"/>
        <v>2.7847694694688682E-3</v>
      </c>
      <c r="K54" s="215">
        <f t="shared" si="15"/>
        <v>2.8562114395536808E-3</v>
      </c>
      <c r="L54" s="52">
        <f t="shared" si="19"/>
        <v>-6.0628987156362918E-2</v>
      </c>
      <c r="N54" s="27">
        <f t="shared" si="16"/>
        <v>4.5854403152840604</v>
      </c>
      <c r="O54" s="152">
        <f t="shared" si="17"/>
        <v>5.1802736982643527</v>
      </c>
      <c r="P54" s="52">
        <f t="shared" si="8"/>
        <v>0.1297221950523727</v>
      </c>
    </row>
    <row r="55" spans="1:16" ht="20.100000000000001" customHeight="1" x14ac:dyDescent="0.25">
      <c r="A55" s="38" t="s">
        <v>175</v>
      </c>
      <c r="B55" s="19">
        <v>198.35999999999999</v>
      </c>
      <c r="C55" s="140">
        <v>169.82</v>
      </c>
      <c r="D55" s="247">
        <f t="shared" si="12"/>
        <v>1.4427224775376488E-3</v>
      </c>
      <c r="E55" s="215">
        <f t="shared" si="13"/>
        <v>1.3946237427177881E-3</v>
      </c>
      <c r="F55" s="52">
        <f t="shared" si="18"/>
        <v>-0.14387981447872553</v>
      </c>
      <c r="H55" s="19">
        <v>183.69</v>
      </c>
      <c r="I55" s="140">
        <v>154.095</v>
      </c>
      <c r="J55" s="247">
        <f t="shared" si="14"/>
        <v>3.0961172744297621E-3</v>
      </c>
      <c r="K55" s="215">
        <f t="shared" si="15"/>
        <v>2.8358573835092836E-3</v>
      </c>
      <c r="L55" s="52">
        <f t="shared" si="19"/>
        <v>-0.16111383308835539</v>
      </c>
      <c r="N55" s="27">
        <f t="shared" si="16"/>
        <v>9.2604355716878413</v>
      </c>
      <c r="O55" s="152">
        <f t="shared" si="17"/>
        <v>9.074019550111883</v>
      </c>
      <c r="P55" s="52">
        <f t="shared" si="8"/>
        <v>-2.0130372932553257E-2</v>
      </c>
    </row>
    <row r="56" spans="1:16" ht="20.100000000000001" customHeight="1" x14ac:dyDescent="0.25">
      <c r="A56" s="38" t="s">
        <v>193</v>
      </c>
      <c r="B56" s="19">
        <v>143.22</v>
      </c>
      <c r="C56" s="140">
        <v>107.47000000000001</v>
      </c>
      <c r="D56" s="247">
        <f t="shared" si="12"/>
        <v>1.0416753036546788E-3</v>
      </c>
      <c r="E56" s="215">
        <f t="shared" si="13"/>
        <v>8.8258281492097925E-4</v>
      </c>
      <c r="F56" s="52">
        <f t="shared" si="18"/>
        <v>-0.24961597542242694</v>
      </c>
      <c r="H56" s="19">
        <v>100.398</v>
      </c>
      <c r="I56" s="140">
        <v>87.387</v>
      </c>
      <c r="J56" s="247">
        <f t="shared" si="14"/>
        <v>1.6922204916881662E-3</v>
      </c>
      <c r="K56" s="215">
        <f t="shared" si="15"/>
        <v>1.608209670480715E-3</v>
      </c>
      <c r="L56" s="52">
        <f t="shared" si="19"/>
        <v>-0.12959421502420362</v>
      </c>
      <c r="N56" s="27">
        <f t="shared" ref="N56" si="20">(H56/B56)*10</f>
        <v>7.0100544616673641</v>
      </c>
      <c r="O56" s="152">
        <f t="shared" ref="O56" si="21">(I56/C56)*10</f>
        <v>8.1312924537080118</v>
      </c>
      <c r="P56" s="52">
        <f t="shared" ref="P56" si="22">(O56-N56)/N56</f>
        <v>0.15994711569957726</v>
      </c>
    </row>
    <row r="57" spans="1:16" ht="20.100000000000001" customHeight="1" x14ac:dyDescent="0.25">
      <c r="A57" s="38" t="s">
        <v>186</v>
      </c>
      <c r="B57" s="19">
        <v>74.17</v>
      </c>
      <c r="C57" s="140">
        <v>100</v>
      </c>
      <c r="D57" s="247">
        <f t="shared" si="12"/>
        <v>5.3945717966811569E-4</v>
      </c>
      <c r="E57" s="215">
        <f t="shared" si="13"/>
        <v>8.2123645195959728E-4</v>
      </c>
      <c r="F57" s="52">
        <f t="shared" si="18"/>
        <v>0.34825401105568288</v>
      </c>
      <c r="H57" s="19">
        <v>47.933999999999997</v>
      </c>
      <c r="I57" s="140">
        <v>71.462999999999994</v>
      </c>
      <c r="J57" s="247">
        <f t="shared" si="14"/>
        <v>8.0793339557143123E-4</v>
      </c>
      <c r="K57" s="215">
        <f t="shared" si="15"/>
        <v>1.3151554313749565E-3</v>
      </c>
      <c r="L57" s="52">
        <f t="shared" si="19"/>
        <v>0.49086243584929273</v>
      </c>
      <c r="N57" s="27">
        <f t="shared" ref="N57:N60" si="23">(H57/B57)*10</f>
        <v>6.4627207765943098</v>
      </c>
      <c r="O57" s="152">
        <f t="shared" ref="O57:O60" si="24">(I57/C57)*10</f>
        <v>7.1463000000000001</v>
      </c>
      <c r="P57" s="52">
        <f t="shared" ref="P57:P60" si="25">(O57-N57)/N57</f>
        <v>0.10577266866942057</v>
      </c>
    </row>
    <row r="58" spans="1:16" ht="20.100000000000001" customHeight="1" x14ac:dyDescent="0.25">
      <c r="A58" s="38" t="s">
        <v>190</v>
      </c>
      <c r="B58" s="19">
        <v>143.68</v>
      </c>
      <c r="C58" s="140">
        <v>121.95</v>
      </c>
      <c r="D58" s="247">
        <f t="shared" si="12"/>
        <v>1.0450210000635682E-3</v>
      </c>
      <c r="E58" s="215">
        <f t="shared" si="13"/>
        <v>1.0014978531647288E-3</v>
      </c>
      <c r="F58" s="52">
        <f t="shared" si="18"/>
        <v>-0.15123886414253901</v>
      </c>
      <c r="H58" s="19">
        <v>94.314999999999998</v>
      </c>
      <c r="I58" s="140">
        <v>58.055999999999997</v>
      </c>
      <c r="J58" s="247">
        <f t="shared" si="14"/>
        <v>1.5896907874018346E-3</v>
      </c>
      <c r="K58" s="215">
        <f t="shared" si="15"/>
        <v>1.0684223125799991E-3</v>
      </c>
      <c r="L58" s="52">
        <f t="shared" si="19"/>
        <v>-0.38444574033822831</v>
      </c>
      <c r="N58" s="27">
        <f t="shared" ref="N58:N59" si="26">(H58/B58)*10</f>
        <v>6.5642399777282847</v>
      </c>
      <c r="O58" s="152">
        <f t="shared" ref="O58:O59" si="27">(I58/C58)*10</f>
        <v>4.7606396063960634</v>
      </c>
      <c r="P58" s="52">
        <f t="shared" ref="P58:P59" si="28">(O58-N58)/N58</f>
        <v>-0.27476149218365431</v>
      </c>
    </row>
    <row r="59" spans="1:16" ht="20.100000000000001" customHeight="1" x14ac:dyDescent="0.25">
      <c r="A59" s="38" t="s">
        <v>230</v>
      </c>
      <c r="B59" s="19">
        <v>87.92</v>
      </c>
      <c r="C59" s="140">
        <v>75.819999999999993</v>
      </c>
      <c r="D59" s="247">
        <f t="shared" si="12"/>
        <v>6.3946440928166007E-4</v>
      </c>
      <c r="E59" s="215">
        <f t="shared" si="13"/>
        <v>6.2266147787576657E-4</v>
      </c>
      <c r="F59" s="52">
        <f t="shared" ref="F59:F60" si="29">(C59-B59)/B59</f>
        <v>-0.13762511373976352</v>
      </c>
      <c r="H59" s="19">
        <v>57.912999999999997</v>
      </c>
      <c r="I59" s="140">
        <v>52.701000000000001</v>
      </c>
      <c r="J59" s="247">
        <f t="shared" si="14"/>
        <v>9.7613065335103058E-4</v>
      </c>
      <c r="K59" s="215">
        <f t="shared" si="15"/>
        <v>9.698726108460545E-4</v>
      </c>
      <c r="L59" s="52">
        <f t="shared" ref="L59:L60" si="30">(I59-H59)/H59</f>
        <v>-8.9997064562360715E-2</v>
      </c>
      <c r="N59" s="27">
        <f t="shared" si="26"/>
        <v>6.5870109190172874</v>
      </c>
      <c r="O59" s="152">
        <f t="shared" si="27"/>
        <v>6.9508045370614626</v>
      </c>
      <c r="P59" s="52">
        <f t="shared" si="28"/>
        <v>5.5228938059578833E-2</v>
      </c>
    </row>
    <row r="60" spans="1:16" ht="20.100000000000001" customHeight="1" x14ac:dyDescent="0.25">
      <c r="A60" s="38" t="s">
        <v>188</v>
      </c>
      <c r="B60" s="19">
        <v>40.769999999999996</v>
      </c>
      <c r="C60" s="140">
        <v>19.27</v>
      </c>
      <c r="D60" s="247">
        <f t="shared" si="12"/>
        <v>2.965305273704877E-4</v>
      </c>
      <c r="E60" s="215">
        <f t="shared" si="13"/>
        <v>1.5825226429261438E-4</v>
      </c>
      <c r="F60" s="52">
        <f t="shared" si="29"/>
        <v>-0.52734854059357372</v>
      </c>
      <c r="H60" s="19">
        <v>27.564</v>
      </c>
      <c r="I60" s="140">
        <v>47.817999999999998</v>
      </c>
      <c r="J60" s="247">
        <f t="shared" si="14"/>
        <v>4.6459456994056271E-4</v>
      </c>
      <c r="K60" s="215">
        <f t="shared" si="15"/>
        <v>8.8000926937698769E-4</v>
      </c>
      <c r="L60" s="52">
        <f t="shared" si="30"/>
        <v>0.73479901320563046</v>
      </c>
      <c r="N60" s="27">
        <f t="shared" si="23"/>
        <v>6.7608535688005889</v>
      </c>
      <c r="O60" s="152">
        <f t="shared" si="24"/>
        <v>24.814737934613387</v>
      </c>
      <c r="P60" s="52">
        <f t="shared" si="25"/>
        <v>2.6703557741771435</v>
      </c>
    </row>
    <row r="61" spans="1:16" ht="20.100000000000001" customHeight="1" thickBot="1" x14ac:dyDescent="0.3">
      <c r="A61" s="8" t="s">
        <v>17</v>
      </c>
      <c r="B61" s="19">
        <f>B62-SUM(B39:B60)</f>
        <v>136.61000000001513</v>
      </c>
      <c r="C61" s="140">
        <f>C62-SUM(C39:C60)</f>
        <v>171.45000000001164</v>
      </c>
      <c r="D61" s="247">
        <f t="shared" si="12"/>
        <v>9.9359910090965949E-4</v>
      </c>
      <c r="E61" s="215">
        <f t="shared" si="13"/>
        <v>1.4080098968848251E-3</v>
      </c>
      <c r="F61" s="52">
        <f t="shared" ref="F61" si="31">(C61-B61)/B61</f>
        <v>0.25503257448204852</v>
      </c>
      <c r="H61" s="19">
        <f>H62-SUM(H39:H60)</f>
        <v>113.94800000000396</v>
      </c>
      <c r="I61" s="140">
        <f>I62-SUM(I39:I60)</f>
        <v>133.28499999999622</v>
      </c>
      <c r="J61" s="247">
        <f t="shared" si="14"/>
        <v>1.9206073884628166E-3</v>
      </c>
      <c r="K61" s="215">
        <f t="shared" si="15"/>
        <v>2.4528845930174513E-3</v>
      </c>
      <c r="L61" s="52">
        <f t="shared" ref="L61" si="32">(I61-H61)/H61</f>
        <v>0.16970021413268849</v>
      </c>
      <c r="N61" s="27">
        <f t="shared" si="16"/>
        <v>8.3411170485316841</v>
      </c>
      <c r="O61" s="152">
        <f t="shared" si="17"/>
        <v>7.7739865850094585</v>
      </c>
      <c r="P61" s="52">
        <f t="shared" ref="P61" si="33">(O61-N61)/N61</f>
        <v>-6.799214784092493E-2</v>
      </c>
    </row>
    <row r="62" spans="1:16" ht="26.25" customHeight="1" thickBot="1" x14ac:dyDescent="0.3">
      <c r="A62" s="12" t="s">
        <v>18</v>
      </c>
      <c r="B62" s="17">
        <v>137490.06</v>
      </c>
      <c r="C62" s="145">
        <v>121767.61000000003</v>
      </c>
      <c r="D62" s="253">
        <f>SUM(D39:D61)</f>
        <v>0.99999999999999978</v>
      </c>
      <c r="E62" s="254">
        <f>SUM(E39:E61)</f>
        <v>1</v>
      </c>
      <c r="F62" s="57">
        <f t="shared" si="18"/>
        <v>-0.11435335761727043</v>
      </c>
      <c r="G62" s="1"/>
      <c r="H62" s="17">
        <v>59329.148000000008</v>
      </c>
      <c r="I62" s="145">
        <v>54338.063999999998</v>
      </c>
      <c r="J62" s="253">
        <f>SUM(J39:J61)</f>
        <v>0.99999999999999956</v>
      </c>
      <c r="K62" s="254">
        <f>SUM(K39:K61)</f>
        <v>0.99999999999999978</v>
      </c>
      <c r="L62" s="57">
        <f t="shared" si="19"/>
        <v>-8.4125327402308381E-2</v>
      </c>
      <c r="M62" s="1"/>
      <c r="N62" s="29">
        <f t="shared" si="16"/>
        <v>4.315159074045062</v>
      </c>
      <c r="O62" s="146">
        <f t="shared" si="17"/>
        <v>4.4624398885713514</v>
      </c>
      <c r="P62" s="57">
        <f t="shared" si="8"/>
        <v>3.4131027848349343E-2</v>
      </c>
    </row>
    <row r="64" spans="1:16" ht="15.75" thickBot="1" x14ac:dyDescent="0.3"/>
    <row r="65" spans="1:16" x14ac:dyDescent="0.25">
      <c r="A65" s="355" t="s">
        <v>15</v>
      </c>
      <c r="B65" s="349" t="s">
        <v>1</v>
      </c>
      <c r="C65" s="342"/>
      <c r="D65" s="349" t="s">
        <v>104</v>
      </c>
      <c r="E65" s="342"/>
      <c r="F65" s="130" t="s">
        <v>0</v>
      </c>
      <c r="H65" s="358" t="s">
        <v>19</v>
      </c>
      <c r="I65" s="359"/>
      <c r="J65" s="349" t="s">
        <v>104</v>
      </c>
      <c r="K65" s="347"/>
      <c r="L65" s="130" t="s">
        <v>0</v>
      </c>
      <c r="N65" s="341" t="s">
        <v>22</v>
      </c>
      <c r="O65" s="342"/>
      <c r="P65" s="130" t="s">
        <v>0</v>
      </c>
    </row>
    <row r="66" spans="1:16" x14ac:dyDescent="0.25">
      <c r="A66" s="356"/>
      <c r="B66" s="350" t="str">
        <f>B5</f>
        <v>jan-abr</v>
      </c>
      <c r="C66" s="344"/>
      <c r="D66" s="350" t="str">
        <f>B5</f>
        <v>jan-abr</v>
      </c>
      <c r="E66" s="344"/>
      <c r="F66" s="131" t="str">
        <f>F37</f>
        <v>2023/2022</v>
      </c>
      <c r="H66" s="339" t="str">
        <f>B5</f>
        <v>jan-abr</v>
      </c>
      <c r="I66" s="344"/>
      <c r="J66" s="350" t="str">
        <f>B5</f>
        <v>jan-abr</v>
      </c>
      <c r="K66" s="340"/>
      <c r="L66" s="131" t="str">
        <f>L37</f>
        <v>2023/2022</v>
      </c>
      <c r="N66" s="339" t="str">
        <f>B5</f>
        <v>jan-abr</v>
      </c>
      <c r="O66" s="340"/>
      <c r="P66" s="131" t="str">
        <f>P37</f>
        <v>2023/2022</v>
      </c>
    </row>
    <row r="67" spans="1:16" ht="19.5" customHeight="1" thickBot="1" x14ac:dyDescent="0.3">
      <c r="A67" s="357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/>
    </row>
    <row r="68" spans="1:16" ht="20.100000000000001" customHeight="1" x14ac:dyDescent="0.25">
      <c r="A68" s="38" t="s">
        <v>161</v>
      </c>
      <c r="B68" s="39">
        <v>11227.5</v>
      </c>
      <c r="C68" s="147">
        <v>10691.07</v>
      </c>
      <c r="D68" s="247">
        <f>B68/$B$96</f>
        <v>0.30270048464430299</v>
      </c>
      <c r="E68" s="246">
        <f>C68/$C$96</f>
        <v>0.30309680634846292</v>
      </c>
      <c r="F68" s="61">
        <f t="shared" ref="F68:F94" si="34">(C68-B68)/B68</f>
        <v>-4.7778223112892475E-2</v>
      </c>
      <c r="H68" s="19">
        <v>11357.22</v>
      </c>
      <c r="I68" s="147">
        <v>11016.263000000001</v>
      </c>
      <c r="J68" s="245">
        <f>H68/$H$96</f>
        <v>0.36956478658901182</v>
      </c>
      <c r="K68" s="246">
        <f>I68/$I$96</f>
        <v>0.38186743554130342</v>
      </c>
      <c r="L68" s="61">
        <f t="shared" ref="L68:L82" si="35">(I68-H68)/H68</f>
        <v>-3.0021167151820474E-2</v>
      </c>
      <c r="N68" s="41">
        <f t="shared" ref="N68:N96" si="36">(H68/B68)*10</f>
        <v>10.115537742150968</v>
      </c>
      <c r="O68" s="149">
        <f t="shared" ref="O68:O96" si="37">(I68/C68)*10</f>
        <v>10.304172547743118</v>
      </c>
      <c r="P68" s="61">
        <f t="shared" si="8"/>
        <v>1.8648025483224438E-2</v>
      </c>
    </row>
    <row r="69" spans="1:16" ht="20.100000000000001" customHeight="1" x14ac:dyDescent="0.25">
      <c r="A69" s="38" t="s">
        <v>163</v>
      </c>
      <c r="B69" s="19">
        <v>8935.16</v>
      </c>
      <c r="C69" s="140">
        <v>10788.490000000002</v>
      </c>
      <c r="D69" s="247">
        <f t="shared" ref="D69:D95" si="38">B69/$B$96</f>
        <v>0.24089755175901939</v>
      </c>
      <c r="E69" s="215">
        <f t="shared" ref="E69:E95" si="39">C69/$C$96</f>
        <v>0.30585870865332743</v>
      </c>
      <c r="F69" s="52">
        <f t="shared" si="34"/>
        <v>0.20741990070687058</v>
      </c>
      <c r="H69" s="19">
        <v>5564.1750000000002</v>
      </c>
      <c r="I69" s="140">
        <v>6138.6169999999993</v>
      </c>
      <c r="J69" s="214">
        <f t="shared" ref="J69:J96" si="40">H69/$H$96</f>
        <v>0.18105866985220986</v>
      </c>
      <c r="K69" s="215">
        <f t="shared" ref="K69:K96" si="41">I69/$I$96</f>
        <v>0.21278884968162515</v>
      </c>
      <c r="L69" s="52">
        <f t="shared" si="35"/>
        <v>0.10323938409557555</v>
      </c>
      <c r="N69" s="40">
        <f t="shared" si="36"/>
        <v>6.2272807649779081</v>
      </c>
      <c r="O69" s="143">
        <f t="shared" si="37"/>
        <v>5.689968661045242</v>
      </c>
      <c r="P69" s="52">
        <f t="shared" si="8"/>
        <v>-8.6283584153535792E-2</v>
      </c>
    </row>
    <row r="70" spans="1:16" ht="20.100000000000001" customHeight="1" x14ac:dyDescent="0.25">
      <c r="A70" s="38" t="s">
        <v>166</v>
      </c>
      <c r="B70" s="19">
        <v>3572.5</v>
      </c>
      <c r="C70" s="140">
        <v>2639</v>
      </c>
      <c r="D70" s="247">
        <f t="shared" si="38"/>
        <v>9.6316854276710967E-2</v>
      </c>
      <c r="E70" s="215">
        <f t="shared" si="39"/>
        <v>7.4816877258646108E-2</v>
      </c>
      <c r="F70" s="52">
        <f t="shared" si="34"/>
        <v>-0.26130160951714487</v>
      </c>
      <c r="H70" s="19">
        <v>3420.799</v>
      </c>
      <c r="I70" s="140">
        <v>2290.3339999999998</v>
      </c>
      <c r="J70" s="214">
        <f t="shared" si="40"/>
        <v>0.11131305481437404</v>
      </c>
      <c r="K70" s="215">
        <f t="shared" si="41"/>
        <v>7.9392074346178509E-2</v>
      </c>
      <c r="L70" s="52">
        <f t="shared" si="35"/>
        <v>-0.33046811578230706</v>
      </c>
      <c r="N70" s="40">
        <f t="shared" si="36"/>
        <v>9.5753645906228133</v>
      </c>
      <c r="O70" s="143">
        <f t="shared" si="37"/>
        <v>8.6787949981053423</v>
      </c>
      <c r="P70" s="52">
        <f t="shared" si="8"/>
        <v>-9.363294567347176E-2</v>
      </c>
    </row>
    <row r="71" spans="1:16" ht="20.100000000000001" customHeight="1" x14ac:dyDescent="0.25">
      <c r="A71" s="38" t="s">
        <v>177</v>
      </c>
      <c r="B71" s="19">
        <v>388.47</v>
      </c>
      <c r="C71" s="140">
        <v>604.54999999999995</v>
      </c>
      <c r="D71" s="247">
        <f t="shared" si="38"/>
        <v>1.0473396327746371E-2</v>
      </c>
      <c r="E71" s="215">
        <f t="shared" si="39"/>
        <v>1.713927364407522E-2</v>
      </c>
      <c r="F71" s="52">
        <f t="shared" si="34"/>
        <v>0.55623342857878322</v>
      </c>
      <c r="H71" s="19">
        <v>1066.1089999999999</v>
      </c>
      <c r="I71" s="140">
        <v>1739.1130000000001</v>
      </c>
      <c r="J71" s="214">
        <f t="shared" si="40"/>
        <v>3.4691266442459054E-2</v>
      </c>
      <c r="K71" s="215">
        <f t="shared" si="41"/>
        <v>6.0284564868008574E-2</v>
      </c>
      <c r="L71" s="52">
        <f t="shared" si="35"/>
        <v>0.63127128651948361</v>
      </c>
      <c r="N71" s="40">
        <f t="shared" si="36"/>
        <v>27.443792313434756</v>
      </c>
      <c r="O71" s="143">
        <f t="shared" si="37"/>
        <v>28.767066413034492</v>
      </c>
      <c r="P71" s="52">
        <f t="shared" si="8"/>
        <v>4.8217610907656673E-2</v>
      </c>
    </row>
    <row r="72" spans="1:16" ht="20.100000000000001" customHeight="1" x14ac:dyDescent="0.25">
      <c r="A72" s="38" t="s">
        <v>168</v>
      </c>
      <c r="B72" s="19">
        <v>2666.63</v>
      </c>
      <c r="C72" s="140">
        <v>2297.94</v>
      </c>
      <c r="D72" s="247">
        <f t="shared" si="38"/>
        <v>7.1894027465334021E-2</v>
      </c>
      <c r="E72" s="215">
        <f t="shared" si="39"/>
        <v>6.5147667649766289E-2</v>
      </c>
      <c r="F72" s="52">
        <f t="shared" si="34"/>
        <v>-0.13826065108395241</v>
      </c>
      <c r="H72" s="19">
        <v>1729.2060000000001</v>
      </c>
      <c r="I72" s="140">
        <v>1338.798</v>
      </c>
      <c r="J72" s="214">
        <f t="shared" si="40"/>
        <v>5.6268492321046776E-2</v>
      </c>
      <c r="K72" s="215">
        <f t="shared" si="41"/>
        <v>4.6408056794561448E-2</v>
      </c>
      <c r="L72" s="52">
        <f t="shared" si="35"/>
        <v>-0.22577298482656208</v>
      </c>
      <c r="N72" s="40">
        <f t="shared" si="36"/>
        <v>6.4846116634103721</v>
      </c>
      <c r="O72" s="143">
        <f t="shared" si="37"/>
        <v>5.8260790098958193</v>
      </c>
      <c r="P72" s="52">
        <f t="shared" ref="P72:P76" si="42">(O72-N72)/N72</f>
        <v>-0.10155313651707847</v>
      </c>
    </row>
    <row r="73" spans="1:16" ht="20.100000000000001" customHeight="1" x14ac:dyDescent="0.25">
      <c r="A73" s="38" t="s">
        <v>194</v>
      </c>
      <c r="B73" s="19">
        <v>1793.34</v>
      </c>
      <c r="C73" s="140">
        <v>1378.38</v>
      </c>
      <c r="D73" s="247">
        <f t="shared" si="38"/>
        <v>4.8349578012203458E-2</v>
      </c>
      <c r="E73" s="215">
        <f t="shared" si="39"/>
        <v>3.9077714011281788E-2</v>
      </c>
      <c r="F73" s="52">
        <f t="shared" si="34"/>
        <v>-0.23138947438857094</v>
      </c>
      <c r="H73" s="19">
        <v>1691.81</v>
      </c>
      <c r="I73" s="140">
        <v>1213.067</v>
      </c>
      <c r="J73" s="214">
        <f t="shared" si="40"/>
        <v>5.5051623689525792E-2</v>
      </c>
      <c r="K73" s="215">
        <f t="shared" si="41"/>
        <v>4.2049720892627769E-2</v>
      </c>
      <c r="L73" s="52">
        <f t="shared" si="35"/>
        <v>-0.2829768118169298</v>
      </c>
      <c r="N73" s="40">
        <f t="shared" si="36"/>
        <v>9.4338496882911222</v>
      </c>
      <c r="O73" s="143">
        <f t="shared" si="37"/>
        <v>8.8006718031312108</v>
      </c>
      <c r="P73" s="52">
        <f t="shared" si="42"/>
        <v>-6.7117656744709847E-2</v>
      </c>
    </row>
    <row r="74" spans="1:16" ht="20.100000000000001" customHeight="1" x14ac:dyDescent="0.25">
      <c r="A74" s="38" t="s">
        <v>162</v>
      </c>
      <c r="B74" s="19">
        <v>1945.3600000000001</v>
      </c>
      <c r="C74" s="140">
        <v>1258.3599999999999</v>
      </c>
      <c r="D74" s="247">
        <f t="shared" si="38"/>
        <v>5.2448133138066469E-2</v>
      </c>
      <c r="E74" s="215">
        <f t="shared" si="39"/>
        <v>3.5675091196358436E-2</v>
      </c>
      <c r="F74" s="52">
        <f t="shared" si="34"/>
        <v>-0.35314800345437358</v>
      </c>
      <c r="H74" s="19">
        <v>898.26299999999992</v>
      </c>
      <c r="I74" s="140">
        <v>629.12299999999993</v>
      </c>
      <c r="J74" s="214">
        <f t="shared" si="40"/>
        <v>2.9229545073160994E-2</v>
      </c>
      <c r="K74" s="215">
        <f t="shared" si="41"/>
        <v>2.1807902248707333E-2</v>
      </c>
      <c r="L74" s="52">
        <f t="shared" si="35"/>
        <v>-0.29962271628687814</v>
      </c>
      <c r="N74" s="40">
        <f t="shared" si="36"/>
        <v>4.617464119751614</v>
      </c>
      <c r="O74" s="143">
        <f t="shared" si="37"/>
        <v>4.9995470294669255</v>
      </c>
      <c r="P74" s="52">
        <f t="shared" si="42"/>
        <v>8.2747347852887024E-2</v>
      </c>
    </row>
    <row r="75" spans="1:16" ht="20.100000000000001" customHeight="1" x14ac:dyDescent="0.25">
      <c r="A75" s="38" t="s">
        <v>202</v>
      </c>
      <c r="B75" s="19">
        <v>200.28000000000003</v>
      </c>
      <c r="C75" s="140">
        <v>641.39</v>
      </c>
      <c r="D75" s="247">
        <f t="shared" si="38"/>
        <v>5.3996751783176138E-3</v>
      </c>
      <c r="E75" s="215">
        <f t="shared" si="39"/>
        <v>1.8183704776401299E-2</v>
      </c>
      <c r="F75" s="52">
        <f t="shared" si="34"/>
        <v>2.2024665468344313</v>
      </c>
      <c r="H75" s="19">
        <v>219.708</v>
      </c>
      <c r="I75" s="140">
        <v>600.36900000000003</v>
      </c>
      <c r="J75" s="214">
        <f t="shared" si="40"/>
        <v>7.1493147206709573E-3</v>
      </c>
      <c r="K75" s="215">
        <f t="shared" si="41"/>
        <v>2.0811174389037079E-2</v>
      </c>
      <c r="L75" s="52">
        <f t="shared" si="35"/>
        <v>1.7325768747610468</v>
      </c>
      <c r="N75" s="40">
        <f t="shared" si="36"/>
        <v>10.970041941282203</v>
      </c>
      <c r="O75" s="143">
        <f t="shared" si="37"/>
        <v>9.3604359282184006</v>
      </c>
      <c r="P75" s="52">
        <f t="shared" si="42"/>
        <v>-0.14672742562693133</v>
      </c>
    </row>
    <row r="76" spans="1:16" ht="20.100000000000001" customHeight="1" x14ac:dyDescent="0.25">
      <c r="A76" s="38" t="s">
        <v>205</v>
      </c>
      <c r="B76" s="19">
        <v>449.78</v>
      </c>
      <c r="C76" s="140">
        <v>268.24</v>
      </c>
      <c r="D76" s="247">
        <f t="shared" si="38"/>
        <v>1.2126352614857679E-2</v>
      </c>
      <c r="E76" s="215">
        <f t="shared" si="39"/>
        <v>7.6047287441679554E-3</v>
      </c>
      <c r="F76" s="52">
        <f t="shared" si="34"/>
        <v>-0.40361954733425226</v>
      </c>
      <c r="H76" s="19">
        <v>618.66599999999994</v>
      </c>
      <c r="I76" s="140">
        <v>452.31299999999999</v>
      </c>
      <c r="J76" s="214">
        <f t="shared" si="40"/>
        <v>2.0131437821920995E-2</v>
      </c>
      <c r="K76" s="215">
        <f t="shared" si="41"/>
        <v>1.5678965305384734E-2</v>
      </c>
      <c r="L76" s="52">
        <f t="shared" si="35"/>
        <v>-0.26888983716577275</v>
      </c>
      <c r="N76" s="40">
        <f t="shared" si="36"/>
        <v>13.754857930543821</v>
      </c>
      <c r="O76" s="143">
        <f t="shared" si="37"/>
        <v>16.862250223680284</v>
      </c>
      <c r="P76" s="52">
        <f t="shared" si="42"/>
        <v>0.22591235102735863</v>
      </c>
    </row>
    <row r="77" spans="1:16" ht="20.100000000000001" customHeight="1" x14ac:dyDescent="0.25">
      <c r="A77" s="38" t="s">
        <v>176</v>
      </c>
      <c r="B77" s="19">
        <v>400.25</v>
      </c>
      <c r="C77" s="140">
        <v>425.21999999999997</v>
      </c>
      <c r="D77" s="247">
        <f t="shared" si="38"/>
        <v>1.0790992561022691E-2</v>
      </c>
      <c r="E77" s="215">
        <f t="shared" si="39"/>
        <v>1.2055184747223001E-2</v>
      </c>
      <c r="F77" s="52">
        <f t="shared" si="34"/>
        <v>6.2386008744534593E-2</v>
      </c>
      <c r="H77" s="19">
        <v>368.20499999999998</v>
      </c>
      <c r="I77" s="140">
        <v>368.185</v>
      </c>
      <c r="J77" s="214">
        <f t="shared" si="40"/>
        <v>1.1981418185612949E-2</v>
      </c>
      <c r="K77" s="215">
        <f t="shared" si="41"/>
        <v>1.2762754643273748E-2</v>
      </c>
      <c r="L77" s="52">
        <f t="shared" si="35"/>
        <v>-5.4317567659270815E-5</v>
      </c>
      <c r="N77" s="40">
        <f t="shared" ref="N77:N78" si="43">(H77/B77)*10</f>
        <v>9.1993753903810109</v>
      </c>
      <c r="O77" s="143">
        <f t="shared" ref="O77:O78" si="44">(I77/C77)*10</f>
        <v>8.6586943229387145</v>
      </c>
      <c r="P77" s="52">
        <f t="shared" ref="P77:P78" si="45">(O77-N77)/N77</f>
        <v>-5.8773671526399465E-2</v>
      </c>
    </row>
    <row r="78" spans="1:16" ht="20.100000000000001" customHeight="1" x14ac:dyDescent="0.25">
      <c r="A78" s="38" t="s">
        <v>179</v>
      </c>
      <c r="B78" s="19">
        <v>427.18</v>
      </c>
      <c r="C78" s="140">
        <v>476.16999999999996</v>
      </c>
      <c r="D78" s="247">
        <f t="shared" si="38"/>
        <v>1.1517042354072887E-2</v>
      </c>
      <c r="E78" s="215">
        <f t="shared" si="39"/>
        <v>1.3499640941360179E-2</v>
      </c>
      <c r="F78" s="52">
        <f t="shared" si="34"/>
        <v>0.11468233531532364</v>
      </c>
      <c r="H78" s="19">
        <v>267.839</v>
      </c>
      <c r="I78" s="140">
        <v>329.38400000000001</v>
      </c>
      <c r="J78" s="214">
        <f t="shared" si="40"/>
        <v>8.7155010535337283E-3</v>
      </c>
      <c r="K78" s="215">
        <f t="shared" si="41"/>
        <v>1.1417757853850864E-2</v>
      </c>
      <c r="L78" s="52">
        <f t="shared" si="35"/>
        <v>0.22978356400673544</v>
      </c>
      <c r="N78" s="40">
        <f t="shared" si="43"/>
        <v>6.2699330493000609</v>
      </c>
      <c r="O78" s="143">
        <f t="shared" si="44"/>
        <v>6.917361446542202</v>
      </c>
      <c r="P78" s="52">
        <f t="shared" si="45"/>
        <v>0.10325922017850195</v>
      </c>
    </row>
    <row r="79" spans="1:16" ht="20.100000000000001" customHeight="1" x14ac:dyDescent="0.25">
      <c r="A79" s="38" t="s">
        <v>210</v>
      </c>
      <c r="B79" s="19">
        <v>397.25</v>
      </c>
      <c r="C79" s="140">
        <v>385.14</v>
      </c>
      <c r="D79" s="247">
        <f t="shared" si="38"/>
        <v>1.0710110667998162E-2</v>
      </c>
      <c r="E79" s="215">
        <f t="shared" si="39"/>
        <v>1.0918898108145116E-2</v>
      </c>
      <c r="F79" s="52">
        <f t="shared" si="34"/>
        <v>-3.048458149779739E-2</v>
      </c>
      <c r="H79" s="19">
        <v>331.35099999999994</v>
      </c>
      <c r="I79" s="140">
        <v>325.80599999999998</v>
      </c>
      <c r="J79" s="214">
        <f t="shared" si="40"/>
        <v>1.0782186274550958E-2</v>
      </c>
      <c r="K79" s="215">
        <f t="shared" si="41"/>
        <v>1.1293730160942045E-2</v>
      </c>
      <c r="L79" s="52">
        <f t="shared" ref="L79:L80" si="46">(I79-H79)/H79</f>
        <v>-1.6734520191579203E-2</v>
      </c>
      <c r="N79" s="40">
        <f t="shared" ref="N79:N80" si="47">(H79/B79)*10</f>
        <v>8.341120201384518</v>
      </c>
      <c r="O79" s="143">
        <f t="shared" ref="O79:O80" si="48">(I79/C79)*10</f>
        <v>8.459417354728151</v>
      </c>
      <c r="P79" s="52">
        <f t="shared" ref="P79:P80" si="49">(O79-N79)/N79</f>
        <v>1.4182406018318404E-2</v>
      </c>
    </row>
    <row r="80" spans="1:16" ht="20.100000000000001" customHeight="1" x14ac:dyDescent="0.25">
      <c r="A80" s="38" t="s">
        <v>197</v>
      </c>
      <c r="B80" s="19">
        <v>363.71</v>
      </c>
      <c r="C80" s="140">
        <v>540.28</v>
      </c>
      <c r="D80" s="247">
        <f t="shared" si="38"/>
        <v>9.8058511039839178E-3</v>
      </c>
      <c r="E80" s="215">
        <f t="shared" si="39"/>
        <v>1.5317189255513952E-2</v>
      </c>
      <c r="F80" s="52">
        <f t="shared" si="34"/>
        <v>0.48546919248852111</v>
      </c>
      <c r="H80" s="19">
        <v>177.83600000000001</v>
      </c>
      <c r="I80" s="140">
        <v>293.75</v>
      </c>
      <c r="J80" s="214">
        <f t="shared" si="40"/>
        <v>5.7867967150274022E-3</v>
      </c>
      <c r="K80" s="215">
        <f t="shared" si="41"/>
        <v>1.0182541864719266E-2</v>
      </c>
      <c r="L80" s="52">
        <f t="shared" si="46"/>
        <v>0.6518027845880473</v>
      </c>
      <c r="N80" s="40">
        <f t="shared" si="47"/>
        <v>4.889499876275055</v>
      </c>
      <c r="O80" s="143">
        <f t="shared" si="48"/>
        <v>5.4369956318945736</v>
      </c>
      <c r="P80" s="52">
        <f t="shared" si="49"/>
        <v>0.11197377430687548</v>
      </c>
    </row>
    <row r="81" spans="1:16" ht="20.100000000000001" customHeight="1" x14ac:dyDescent="0.25">
      <c r="A81" s="38" t="s">
        <v>199</v>
      </c>
      <c r="B81" s="19">
        <v>103.77999999999999</v>
      </c>
      <c r="C81" s="140">
        <v>202.8</v>
      </c>
      <c r="D81" s="247">
        <f t="shared" si="38"/>
        <v>2.7979742860285693E-3</v>
      </c>
      <c r="E81" s="215">
        <f t="shared" si="39"/>
        <v>5.7494743115018686E-3</v>
      </c>
      <c r="F81" s="52">
        <f t="shared" si="34"/>
        <v>0.95413374445943377</v>
      </c>
      <c r="H81" s="19">
        <v>132.41999999999999</v>
      </c>
      <c r="I81" s="140">
        <v>199.13400000000001</v>
      </c>
      <c r="J81" s="214">
        <f t="shared" si="40"/>
        <v>4.3089566848328147E-3</v>
      </c>
      <c r="K81" s="215">
        <f t="shared" si="41"/>
        <v>6.9027754610689589E-3</v>
      </c>
      <c r="L81" s="52">
        <f t="shared" si="35"/>
        <v>0.50380607159039448</v>
      </c>
      <c r="N81" s="40">
        <f t="shared" ref="N81" si="50">(H81/B81)*10</f>
        <v>12.759683946810561</v>
      </c>
      <c r="O81" s="143">
        <f t="shared" ref="O81" si="51">(I81/C81)*10</f>
        <v>9.819230769230769</v>
      </c>
      <c r="P81" s="52">
        <f t="shared" ref="P81" si="52">(O81-N81)/N81</f>
        <v>-0.23044874699383086</v>
      </c>
    </row>
    <row r="82" spans="1:16" ht="20.100000000000001" customHeight="1" x14ac:dyDescent="0.25">
      <c r="A82" s="38" t="s">
        <v>167</v>
      </c>
      <c r="B82" s="19">
        <v>85.679999999999993</v>
      </c>
      <c r="C82" s="140">
        <v>280.21000000000004</v>
      </c>
      <c r="D82" s="247">
        <f t="shared" si="38"/>
        <v>2.3099868647805727E-3</v>
      </c>
      <c r="E82" s="215">
        <f t="shared" si="39"/>
        <v>7.9440838107787907E-3</v>
      </c>
      <c r="F82" s="52">
        <f t="shared" si="34"/>
        <v>2.2704248366013076</v>
      </c>
      <c r="H82" s="19">
        <v>50.964999999999996</v>
      </c>
      <c r="I82" s="140">
        <v>150.63800000000001</v>
      </c>
      <c r="J82" s="214">
        <f t="shared" si="40"/>
        <v>1.6584049044140192E-3</v>
      </c>
      <c r="K82" s="215">
        <f t="shared" si="41"/>
        <v>5.2217114601449564E-3</v>
      </c>
      <c r="L82" s="52">
        <f t="shared" si="35"/>
        <v>1.9557147061709017</v>
      </c>
      <c r="N82" s="40">
        <f t="shared" ref="N82" si="53">(H82/B82)*10</f>
        <v>5.9482959850606907</v>
      </c>
      <c r="O82" s="143">
        <f t="shared" ref="O82" si="54">(I82/C82)*10</f>
        <v>5.3758966489418647</v>
      </c>
      <c r="P82" s="52">
        <f t="shared" ref="P82" si="55">(O82-N82)/N82</f>
        <v>-9.6229128065654881E-2</v>
      </c>
    </row>
    <row r="83" spans="1:16" ht="20.100000000000001" customHeight="1" x14ac:dyDescent="0.25">
      <c r="A83" s="38" t="s">
        <v>182</v>
      </c>
      <c r="B83" s="19">
        <v>658.6</v>
      </c>
      <c r="C83" s="140">
        <v>229.96</v>
      </c>
      <c r="D83" s="247">
        <f t="shared" si="38"/>
        <v>1.775627158198512E-2</v>
      </c>
      <c r="E83" s="215">
        <f t="shared" si="39"/>
        <v>6.5194729421744072E-3</v>
      </c>
      <c r="F83" s="52">
        <f t="shared" si="34"/>
        <v>-0.65083510476768902</v>
      </c>
      <c r="H83" s="19">
        <v>511.726</v>
      </c>
      <c r="I83" s="140">
        <v>141.148</v>
      </c>
      <c r="J83" s="214">
        <f t="shared" si="40"/>
        <v>1.6651602239108571E-2</v>
      </c>
      <c r="K83" s="215">
        <f t="shared" si="41"/>
        <v>4.8927503629664516E-3</v>
      </c>
      <c r="L83" s="52">
        <f t="shared" ref="L83" si="56">(I83-H83)/H83</f>
        <v>-0.72417270179744619</v>
      </c>
      <c r="N83" s="40">
        <f t="shared" ref="N83" si="57">(H83/B83)*10</f>
        <v>7.7699058609170972</v>
      </c>
      <c r="O83" s="143">
        <f t="shared" ref="O83" si="58">(I83/C83)*10</f>
        <v>6.137937032527395</v>
      </c>
      <c r="P83" s="52">
        <f t="shared" ref="P83" si="59">(O83-N83)/N83</f>
        <v>-0.21003714299790471</v>
      </c>
    </row>
    <row r="84" spans="1:16" ht="20.100000000000001" customHeight="1" x14ac:dyDescent="0.25">
      <c r="A84" s="38" t="s">
        <v>226</v>
      </c>
      <c r="B84" s="19">
        <v>121.6</v>
      </c>
      <c r="C84" s="140">
        <v>163.36000000000001</v>
      </c>
      <c r="D84" s="247">
        <f t="shared" si="38"/>
        <v>3.2784127305942766E-3</v>
      </c>
      <c r="E84" s="215">
        <f t="shared" si="39"/>
        <v>4.631331970053971E-3</v>
      </c>
      <c r="F84" s="52">
        <f t="shared" si="34"/>
        <v>0.34342105263157913</v>
      </c>
      <c r="H84" s="19">
        <v>124.35000000000001</v>
      </c>
      <c r="I84" s="140">
        <v>137.41200000000001</v>
      </c>
      <c r="J84" s="214">
        <f t="shared" si="40"/>
        <v>4.0463582824268284E-3</v>
      </c>
      <c r="K84" s="215">
        <f t="shared" si="41"/>
        <v>4.7632457624333753E-3</v>
      </c>
      <c r="L84" s="52">
        <f t="shared" ref="L84:L94" si="60">(I84-H84)/H84</f>
        <v>0.10504221954161638</v>
      </c>
      <c r="N84" s="40">
        <f t="shared" ref="N84:N90" si="61">(H84/B84)*10</f>
        <v>10.226151315789476</v>
      </c>
      <c r="O84" s="143">
        <f t="shared" ref="O84:O90" si="62">(I84/C84)*10</f>
        <v>8.4116062683643484</v>
      </c>
      <c r="P84" s="52">
        <f t="shared" ref="P84:P90" si="63">(O84-N84)/N84</f>
        <v>-0.17744163873493807</v>
      </c>
    </row>
    <row r="85" spans="1:16" ht="20.100000000000001" customHeight="1" x14ac:dyDescent="0.25">
      <c r="A85" s="38" t="s">
        <v>204</v>
      </c>
      <c r="B85" s="19">
        <v>409.62</v>
      </c>
      <c r="C85" s="140">
        <v>191.79</v>
      </c>
      <c r="D85" s="247">
        <f t="shared" si="38"/>
        <v>1.1043613673569307E-2</v>
      </c>
      <c r="E85" s="215">
        <f t="shared" si="39"/>
        <v>5.4373356913360125E-3</v>
      </c>
      <c r="F85" s="52">
        <f t="shared" si="34"/>
        <v>-0.53178555734583277</v>
      </c>
      <c r="H85" s="19">
        <v>248.43100000000001</v>
      </c>
      <c r="I85" s="140">
        <v>135.642</v>
      </c>
      <c r="J85" s="214">
        <f t="shared" si="40"/>
        <v>8.0839632847734561E-3</v>
      </c>
      <c r="K85" s="215">
        <f t="shared" si="41"/>
        <v>4.7018905314527683E-3</v>
      </c>
      <c r="L85" s="52">
        <f t="shared" si="60"/>
        <v>-0.45400533749813837</v>
      </c>
      <c r="N85" s="40">
        <f t="shared" si="61"/>
        <v>6.0649138225672576</v>
      </c>
      <c r="O85" s="143">
        <f t="shared" si="62"/>
        <v>7.0724229626153603</v>
      </c>
      <c r="P85" s="52">
        <f t="shared" si="63"/>
        <v>0.16612093255129343</v>
      </c>
    </row>
    <row r="86" spans="1:16" ht="20.100000000000001" customHeight="1" x14ac:dyDescent="0.25">
      <c r="A86" s="38" t="s">
        <v>231</v>
      </c>
      <c r="B86" s="19">
        <v>154.47000000000003</v>
      </c>
      <c r="C86" s="140">
        <v>121.85</v>
      </c>
      <c r="D86" s="247">
        <f t="shared" si="38"/>
        <v>4.1646086718330434E-3</v>
      </c>
      <c r="E86" s="215">
        <f t="shared" si="39"/>
        <v>3.4545041659590861E-3</v>
      </c>
      <c r="F86" s="52">
        <f t="shared" si="34"/>
        <v>-0.21117369068427544</v>
      </c>
      <c r="H86" s="19">
        <v>158.815</v>
      </c>
      <c r="I86" s="140">
        <v>123.80799999999999</v>
      </c>
      <c r="J86" s="214">
        <f t="shared" si="40"/>
        <v>5.1678519551557438E-3</v>
      </c>
      <c r="K86" s="215">
        <f t="shared" si="41"/>
        <v>4.2916770831903416E-3</v>
      </c>
      <c r="L86" s="52">
        <f t="shared" si="60"/>
        <v>-0.22042628215218968</v>
      </c>
      <c r="N86" s="40">
        <f t="shared" si="61"/>
        <v>10.281284391791283</v>
      </c>
      <c r="O86" s="143">
        <f t="shared" si="62"/>
        <v>10.160689372178908</v>
      </c>
      <c r="P86" s="52">
        <f t="shared" si="63"/>
        <v>-1.1729567534252841E-2</v>
      </c>
    </row>
    <row r="87" spans="1:16" ht="20.100000000000001" customHeight="1" x14ac:dyDescent="0.25">
      <c r="A87" s="38" t="s">
        <v>232</v>
      </c>
      <c r="B87" s="19">
        <v>59.089999999999996</v>
      </c>
      <c r="C87" s="140">
        <v>57.24</v>
      </c>
      <c r="D87" s="247">
        <f t="shared" si="38"/>
        <v>1.5931036862731564E-3</v>
      </c>
      <c r="E87" s="215">
        <f t="shared" si="39"/>
        <v>1.6227806192818885E-3</v>
      </c>
      <c r="F87" s="52">
        <f t="shared" si="34"/>
        <v>-3.1308173971907167E-2</v>
      </c>
      <c r="H87" s="19">
        <v>30.79</v>
      </c>
      <c r="I87" s="140">
        <v>98.426000000000002</v>
      </c>
      <c r="J87" s="214">
        <f t="shared" si="40"/>
        <v>1.0019088983990513E-3</v>
      </c>
      <c r="K87" s="215">
        <f t="shared" si="41"/>
        <v>3.4118361381339866E-3</v>
      </c>
      <c r="L87" s="52">
        <f t="shared" si="60"/>
        <v>2.196687236115622</v>
      </c>
      <c r="N87" s="40">
        <f t="shared" si="61"/>
        <v>5.2106955491622955</v>
      </c>
      <c r="O87" s="143">
        <f t="shared" si="62"/>
        <v>17.195317959468902</v>
      </c>
      <c r="P87" s="52">
        <f t="shared" si="63"/>
        <v>2.3000043462975555</v>
      </c>
    </row>
    <row r="88" spans="1:16" ht="20.100000000000001" customHeight="1" x14ac:dyDescent="0.25">
      <c r="A88" s="38" t="s">
        <v>206</v>
      </c>
      <c r="B88" s="19">
        <v>35.04</v>
      </c>
      <c r="C88" s="140">
        <v>139.1</v>
      </c>
      <c r="D88" s="247">
        <f t="shared" si="38"/>
        <v>9.4470051052650869E-4</v>
      </c>
      <c r="E88" s="215">
        <f t="shared" si="39"/>
        <v>3.9435496880173074E-3</v>
      </c>
      <c r="F88" s="52">
        <f t="shared" si="34"/>
        <v>2.9697488584474887</v>
      </c>
      <c r="H88" s="19">
        <v>25.451000000000001</v>
      </c>
      <c r="I88" s="140">
        <v>95.661000000000016</v>
      </c>
      <c r="J88" s="214">
        <f t="shared" si="40"/>
        <v>8.2817743985561085E-4</v>
      </c>
      <c r="K88" s="215">
        <f t="shared" si="41"/>
        <v>3.3159902547094809E-3</v>
      </c>
      <c r="L88" s="52">
        <f t="shared" si="60"/>
        <v>2.7586342383403406</v>
      </c>
      <c r="N88" s="40">
        <f t="shared" si="61"/>
        <v>7.2634132420091326</v>
      </c>
      <c r="O88" s="143">
        <f t="shared" si="62"/>
        <v>6.8771387491013671</v>
      </c>
      <c r="P88" s="52">
        <f t="shared" si="63"/>
        <v>-5.3180850385006889E-2</v>
      </c>
    </row>
    <row r="89" spans="1:16" ht="20.100000000000001" customHeight="1" x14ac:dyDescent="0.25">
      <c r="A89" s="38" t="s">
        <v>203</v>
      </c>
      <c r="B89" s="19">
        <v>68.960000000000008</v>
      </c>
      <c r="C89" s="140">
        <v>81.949999999999989</v>
      </c>
      <c r="D89" s="247">
        <f t="shared" si="38"/>
        <v>1.8592051143238599E-3</v>
      </c>
      <c r="E89" s="215">
        <f t="shared" si="39"/>
        <v>2.3233206105896355E-3</v>
      </c>
      <c r="F89" s="52">
        <f t="shared" si="34"/>
        <v>0.18837006960556815</v>
      </c>
      <c r="H89" s="19">
        <v>56.766000000000005</v>
      </c>
      <c r="I89" s="140">
        <v>81.537999999999997</v>
      </c>
      <c r="J89" s="214">
        <f t="shared" si="40"/>
        <v>1.8471698774446428E-3</v>
      </c>
      <c r="K89" s="215">
        <f t="shared" si="41"/>
        <v>2.8264309738399306E-3</v>
      </c>
      <c r="L89" s="52">
        <f t="shared" si="60"/>
        <v>0.43638797871965596</v>
      </c>
      <c r="N89" s="40">
        <f t="shared" si="61"/>
        <v>8.2317285382830629</v>
      </c>
      <c r="O89" s="143">
        <f t="shared" si="62"/>
        <v>9.949725442342892</v>
      </c>
      <c r="P89" s="52">
        <f t="shared" si="63"/>
        <v>0.2087042710495117</v>
      </c>
    </row>
    <row r="90" spans="1:16" ht="20.100000000000001" customHeight="1" x14ac:dyDescent="0.25">
      <c r="A90" s="38" t="s">
        <v>233</v>
      </c>
      <c r="B90" s="19">
        <v>188.1</v>
      </c>
      <c r="C90" s="140">
        <v>161.07999999999998</v>
      </c>
      <c r="D90" s="247">
        <f t="shared" si="38"/>
        <v>5.0712946926380221E-3</v>
      </c>
      <c r="E90" s="215">
        <f t="shared" si="39"/>
        <v>4.5666929097471446E-3</v>
      </c>
      <c r="F90" s="52">
        <f t="shared" si="34"/>
        <v>-0.14364699627857527</v>
      </c>
      <c r="H90" s="19">
        <v>79.126000000000005</v>
      </c>
      <c r="I90" s="140">
        <v>79.149000000000001</v>
      </c>
      <c r="J90" s="214">
        <f t="shared" si="40"/>
        <v>2.5747659465645777E-3</v>
      </c>
      <c r="K90" s="215">
        <f t="shared" si="41"/>
        <v>2.7436187440022649E-3</v>
      </c>
      <c r="L90" s="52">
        <f t="shared" si="60"/>
        <v>2.9067563127159381E-4</v>
      </c>
      <c r="N90" s="40">
        <f t="shared" si="61"/>
        <v>4.2065922381711855</v>
      </c>
      <c r="O90" s="143">
        <f t="shared" si="62"/>
        <v>4.9136453935932458</v>
      </c>
      <c r="P90" s="52">
        <f t="shared" si="63"/>
        <v>0.1680821708855364</v>
      </c>
    </row>
    <row r="91" spans="1:16" ht="20.100000000000001" customHeight="1" x14ac:dyDescent="0.25">
      <c r="A91" s="38" t="s">
        <v>215</v>
      </c>
      <c r="B91" s="19">
        <v>138.89999999999998</v>
      </c>
      <c r="C91" s="140">
        <v>115.67</v>
      </c>
      <c r="D91" s="247">
        <f t="shared" si="38"/>
        <v>3.7448316470357315E-3</v>
      </c>
      <c r="E91" s="215">
        <f t="shared" si="39"/>
        <v>3.2792982919695323E-3</v>
      </c>
      <c r="F91" s="52">
        <f t="shared" si="34"/>
        <v>-0.16724262059035264</v>
      </c>
      <c r="H91" s="19">
        <v>129.16200000000001</v>
      </c>
      <c r="I91" s="140">
        <v>78.266000000000005</v>
      </c>
      <c r="J91" s="214">
        <f t="shared" si="40"/>
        <v>4.2029411216309934E-3</v>
      </c>
      <c r="K91" s="215">
        <f t="shared" si="41"/>
        <v>2.7130104564565727E-3</v>
      </c>
      <c r="L91" s="52">
        <f t="shared" si="60"/>
        <v>-0.39404778495223053</v>
      </c>
      <c r="N91" s="40">
        <f t="shared" ref="N91:N94" si="64">(H91/B91)*10</f>
        <v>9.2989200863930908</v>
      </c>
      <c r="O91" s="143">
        <f t="shared" ref="O91:O94" si="65">(I91/C91)*10</f>
        <v>6.7663179735454317</v>
      </c>
      <c r="P91" s="52">
        <f t="shared" ref="P91:P94" si="66">(O91-N91)/N91</f>
        <v>-0.27235443355982392</v>
      </c>
    </row>
    <row r="92" spans="1:16" ht="20.100000000000001" customHeight="1" x14ac:dyDescent="0.25">
      <c r="A92" s="38" t="s">
        <v>221</v>
      </c>
      <c r="B92" s="19">
        <v>9.9699999999999989</v>
      </c>
      <c r="C92" s="140">
        <v>67.399999999999991</v>
      </c>
      <c r="D92" s="247">
        <f t="shared" si="38"/>
        <v>2.6879749115152086E-4</v>
      </c>
      <c r="E92" s="215">
        <f t="shared" si="39"/>
        <v>1.9108213441579186E-3</v>
      </c>
      <c r="F92" s="52">
        <f t="shared" si="34"/>
        <v>5.7602808425275827</v>
      </c>
      <c r="H92" s="19">
        <v>7.5280000000000005</v>
      </c>
      <c r="I92" s="140">
        <v>76.918999999999997</v>
      </c>
      <c r="J92" s="214">
        <f t="shared" si="40"/>
        <v>2.4496168194699771E-4</v>
      </c>
      <c r="K92" s="215">
        <f t="shared" si="41"/>
        <v>2.6663180857611616E-3</v>
      </c>
      <c r="L92" s="52">
        <f t="shared" si="60"/>
        <v>9.2177205100956403</v>
      </c>
      <c r="N92" s="40">
        <f t="shared" si="64"/>
        <v>7.550651955867604</v>
      </c>
      <c r="O92" s="143">
        <f t="shared" si="65"/>
        <v>11.412314540059347</v>
      </c>
      <c r="P92" s="52">
        <f t="shared" si="66"/>
        <v>0.51143432471296058</v>
      </c>
    </row>
    <row r="93" spans="1:16" ht="20.100000000000001" customHeight="1" x14ac:dyDescent="0.25">
      <c r="A93" s="38" t="s">
        <v>195</v>
      </c>
      <c r="B93" s="19">
        <v>120.69999999999999</v>
      </c>
      <c r="C93" s="140">
        <v>45.89</v>
      </c>
      <c r="D93" s="247">
        <f t="shared" si="38"/>
        <v>3.2541481626869174E-3</v>
      </c>
      <c r="E93" s="215">
        <f t="shared" si="39"/>
        <v>1.3010028410001023E-3</v>
      </c>
      <c r="F93" s="52">
        <f t="shared" si="34"/>
        <v>-0.61980115990057993</v>
      </c>
      <c r="H93" s="19">
        <v>69.34</v>
      </c>
      <c r="I93" s="140">
        <v>65.575000000000003</v>
      </c>
      <c r="J93" s="214">
        <f t="shared" si="40"/>
        <v>2.2563287760633396E-3</v>
      </c>
      <c r="K93" s="215">
        <f t="shared" si="41"/>
        <v>2.2730899839283948E-3</v>
      </c>
      <c r="L93" s="52">
        <f t="shared" si="60"/>
        <v>-5.4297663686184029E-2</v>
      </c>
      <c r="N93" s="40">
        <f t="shared" si="64"/>
        <v>5.7448218724109363</v>
      </c>
      <c r="O93" s="143">
        <f t="shared" si="65"/>
        <v>14.289605578557421</v>
      </c>
      <c r="P93" s="52">
        <f t="shared" si="66"/>
        <v>1.4873887991518324</v>
      </c>
    </row>
    <row r="94" spans="1:16" ht="20.100000000000001" customHeight="1" x14ac:dyDescent="0.25">
      <c r="A94" s="38" t="s">
        <v>178</v>
      </c>
      <c r="B94" s="19">
        <v>615.95000000000005</v>
      </c>
      <c r="C94" s="140">
        <v>167.19</v>
      </c>
      <c r="D94" s="247">
        <f t="shared" si="38"/>
        <v>1.660640066948639E-2</v>
      </c>
      <c r="E94" s="215">
        <f t="shared" si="39"/>
        <v>4.7399142511834191E-3</v>
      </c>
      <c r="F94" s="52">
        <f t="shared" si="34"/>
        <v>-0.72856563032713695</v>
      </c>
      <c r="H94" s="19">
        <v>362.25300000000004</v>
      </c>
      <c r="I94" s="140">
        <v>59.866000000000007</v>
      </c>
      <c r="J94" s="214">
        <f t="shared" si="40"/>
        <v>1.1787739661310543E-2</v>
      </c>
      <c r="K94" s="215">
        <f t="shared" ref="K94" si="67">I94/$I$96</f>
        <v>2.0751933660367104E-3</v>
      </c>
      <c r="L94" s="52">
        <f t="shared" si="60"/>
        <v>-0.83473980891807664</v>
      </c>
      <c r="N94" s="40">
        <f t="shared" si="64"/>
        <v>5.8812078902508329</v>
      </c>
      <c r="O94" s="143">
        <f t="shared" si="65"/>
        <v>3.5807165500328968</v>
      </c>
      <c r="P94" s="52">
        <f t="shared" si="66"/>
        <v>-0.39115967045331235</v>
      </c>
    </row>
    <row r="95" spans="1:16" ht="20.100000000000001" customHeight="1" thickBot="1" x14ac:dyDescent="0.3">
      <c r="A95" s="8" t="s">
        <v>17</v>
      </c>
      <c r="B95" s="19">
        <f>B96-SUM(B68:B94)</f>
        <v>1553.2500000000073</v>
      </c>
      <c r="C95" s="142">
        <f>C96-SUM(C68:C94)</f>
        <v>853.07000000000698</v>
      </c>
      <c r="D95" s="247">
        <f t="shared" si="38"/>
        <v>4.1876600113450527E-2</v>
      </c>
      <c r="E95" s="215">
        <f t="shared" si="39"/>
        <v>2.4184931217519422E-2</v>
      </c>
      <c r="F95" s="52">
        <f>(C95-B95)/B95</f>
        <v>-0.45078384033477997</v>
      </c>
      <c r="H95" s="19">
        <f>H96-SUM(H68:H94)</f>
        <v>1033.0269999999982</v>
      </c>
      <c r="I95" s="142">
        <f>I96-SUM(I68:I94)</f>
        <v>590.09200000000783</v>
      </c>
      <c r="J95" s="214">
        <f t="shared" si="40"/>
        <v>3.3614775692967683E-2</v>
      </c>
      <c r="K95" s="215">
        <f t="shared" si="41"/>
        <v>2.0454932745654474E-2</v>
      </c>
      <c r="L95" s="52">
        <f>(I95-H95)/H95</f>
        <v>-0.42877388490329021</v>
      </c>
      <c r="N95" s="40">
        <f t="shared" si="36"/>
        <v>6.6507452116529429</v>
      </c>
      <c r="O95" s="143">
        <f t="shared" si="37"/>
        <v>6.9172752529101134</v>
      </c>
      <c r="P95" s="52">
        <f>(O95-N95)/N95</f>
        <v>4.007521454741287E-2</v>
      </c>
    </row>
    <row r="96" spans="1:16" ht="26.25" customHeight="1" thickBot="1" x14ac:dyDescent="0.3">
      <c r="A96" s="12" t="s">
        <v>18</v>
      </c>
      <c r="B96" s="17">
        <v>37091.120000000003</v>
      </c>
      <c r="C96" s="145">
        <v>35272.79</v>
      </c>
      <c r="D96" s="243">
        <f>SUM(D68:D95)</f>
        <v>1.0000000000000002</v>
      </c>
      <c r="E96" s="244">
        <f>SUM(E68:E95)</f>
        <v>0.99999999999999989</v>
      </c>
      <c r="F96" s="57">
        <f>(C96-B96)/B96</f>
        <v>-4.9023324181097838E-2</v>
      </c>
      <c r="G96" s="1"/>
      <c r="H96" s="17">
        <v>30731.336999999992</v>
      </c>
      <c r="I96" s="145">
        <v>28848.396000000015</v>
      </c>
      <c r="J96" s="255">
        <f t="shared" si="40"/>
        <v>1</v>
      </c>
      <c r="K96" s="244">
        <f t="shared" si="41"/>
        <v>1</v>
      </c>
      <c r="L96" s="57">
        <f>(I96-H96)/H96</f>
        <v>-6.1271040696992046E-2</v>
      </c>
      <c r="M96" s="1"/>
      <c r="N96" s="37">
        <f t="shared" si="36"/>
        <v>8.2853623724492529</v>
      </c>
      <c r="O96" s="150">
        <f t="shared" si="37"/>
        <v>8.1786544245578572</v>
      </c>
      <c r="P96" s="57">
        <f>(O96-N96)/N96</f>
        <v>-1.2879092439725306E-2</v>
      </c>
    </row>
  </sheetData>
  <mergeCells count="33">
    <mergeCell ref="N66:O66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A36:A38"/>
    <mergeCell ref="B36:C36"/>
    <mergeCell ref="D36:E36"/>
    <mergeCell ref="H36:I36"/>
    <mergeCell ref="N65:O65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L57 F57 F54:F55 D39:E44 D68:F76 J68:K85 F32:P32 D7:E12 J7:K13 J39:K42 F28:G31 J28:P31 F33:G33 J33:P33 D90:E90 D89:E89 D82:E83 D81:E81 D85:E88 D84:E84 D80:F80 D79:E79 D78:F78 D77:E77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EBBA2CF-A6C0-4D13-A2AD-6DF30C718B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4" id="{DBA05C0D-4BA9-4699-BC3D-871947F9DF6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322" id="{56912308-91EB-4958-8F67-E6C28FB1DF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317" id="{346FFA6F-B3E0-424E-8682-3E3E6E1A03E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1" id="{5B3B48C3-9834-4B17-9920-5F237F546F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lha20">
    <pageSetUpPr fitToPage="1"/>
  </sheetPr>
  <dimension ref="A1:R8"/>
  <sheetViews>
    <sheetView showGridLines="0" workbookViewId="0">
      <selection activeCell="J6" sqref="J6: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4" t="s">
        <v>142</v>
      </c>
    </row>
    <row r="2" spans="1:18" ht="15.75" thickBot="1" x14ac:dyDescent="0.3"/>
    <row r="3" spans="1:18" x14ac:dyDescent="0.25">
      <c r="A3" s="330" t="s">
        <v>16</v>
      </c>
      <c r="B3" s="313"/>
      <c r="C3" s="313"/>
      <c r="D3" s="349" t="s">
        <v>1</v>
      </c>
      <c r="E3" s="342"/>
      <c r="F3" s="349" t="s">
        <v>104</v>
      </c>
      <c r="G3" s="342"/>
      <c r="H3" s="130" t="s">
        <v>0</v>
      </c>
      <c r="J3" s="343" t="s">
        <v>19</v>
      </c>
      <c r="K3" s="342"/>
      <c r="L3" s="352" t="s">
        <v>104</v>
      </c>
      <c r="M3" s="353"/>
      <c r="N3" s="130" t="s">
        <v>0</v>
      </c>
      <c r="P3" s="341" t="s">
        <v>22</v>
      </c>
      <c r="Q3" s="342"/>
      <c r="R3" s="130" t="s">
        <v>0</v>
      </c>
    </row>
    <row r="4" spans="1:18" x14ac:dyDescent="0.25">
      <c r="A4" s="348"/>
      <c r="B4" s="314"/>
      <c r="C4" s="314"/>
      <c r="D4" s="350" t="s">
        <v>154</v>
      </c>
      <c r="E4" s="344"/>
      <c r="F4" s="350" t="str">
        <f>D4</f>
        <v>jan-abr</v>
      </c>
      <c r="G4" s="344"/>
      <c r="H4" s="131" t="s">
        <v>151</v>
      </c>
      <c r="J4" s="339" t="str">
        <f>D4</f>
        <v>jan-abr</v>
      </c>
      <c r="K4" s="344"/>
      <c r="L4" s="345" t="str">
        <f>D4</f>
        <v>jan-abr</v>
      </c>
      <c r="M4" s="346"/>
      <c r="N4" s="131" t="str">
        <f>H4</f>
        <v>2023/2022</v>
      </c>
      <c r="P4" s="339" t="str">
        <f>D4</f>
        <v>jan-abr</v>
      </c>
      <c r="Q4" s="340"/>
      <c r="R4" s="131" t="str">
        <f>N4</f>
        <v>2023/2022</v>
      </c>
    </row>
    <row r="5" spans="1:18" ht="19.5" customHeight="1" thickBot="1" x14ac:dyDescent="0.3">
      <c r="A5" s="331"/>
      <c r="B5" s="354"/>
      <c r="C5" s="354"/>
      <c r="D5" s="99">
        <v>2022</v>
      </c>
      <c r="E5" s="160">
        <v>2023</v>
      </c>
      <c r="F5" s="99">
        <f>D5</f>
        <v>2022</v>
      </c>
      <c r="G5" s="134">
        <f>E5</f>
        <v>2023</v>
      </c>
      <c r="H5" s="166" t="s">
        <v>1</v>
      </c>
      <c r="J5" s="25">
        <f>D5</f>
        <v>2022</v>
      </c>
      <c r="K5" s="134">
        <f>E5</f>
        <v>2023</v>
      </c>
      <c r="L5" s="159">
        <f>F5</f>
        <v>2022</v>
      </c>
      <c r="M5" s="144">
        <f>G5</f>
        <v>2023</v>
      </c>
      <c r="N5" s="259">
        <v>1000</v>
      </c>
      <c r="P5" s="25">
        <f>D5</f>
        <v>2022</v>
      </c>
      <c r="Q5" s="134">
        <f>E5</f>
        <v>2023</v>
      </c>
      <c r="R5" s="166"/>
    </row>
    <row r="6" spans="1:18" ht="24" customHeight="1" x14ac:dyDescent="0.25">
      <c r="A6" s="161" t="s">
        <v>20</v>
      </c>
      <c r="B6" s="1"/>
      <c r="C6" s="1"/>
      <c r="D6" s="115">
        <v>3735.4699999999993</v>
      </c>
      <c r="E6" s="147">
        <v>3758.3900000000012</v>
      </c>
      <c r="F6" s="247">
        <f>D6/D8</f>
        <v>0.58505761348454688</v>
      </c>
      <c r="G6" s="246">
        <f>E6/E8</f>
        <v>0.58899794545987383</v>
      </c>
      <c r="H6" s="165">
        <f>(E6-D6)/D6</f>
        <v>6.1357740792997656E-3</v>
      </c>
      <c r="I6" s="1"/>
      <c r="J6" s="19">
        <v>1914.1520000000007</v>
      </c>
      <c r="K6" s="147">
        <v>1922.5439999999996</v>
      </c>
      <c r="L6" s="247">
        <f>J6/J8</f>
        <v>0.3880465213398504</v>
      </c>
      <c r="M6" s="246">
        <f>K6/K8</f>
        <v>0.39133604870572003</v>
      </c>
      <c r="N6" s="165">
        <f>(K6-J6)/J6</f>
        <v>4.3841868357366144E-3</v>
      </c>
      <c r="P6" s="27">
        <f t="shared" ref="P6:Q8" si="0">(J6/D6)*10</f>
        <v>5.1242601332630189</v>
      </c>
      <c r="Q6" s="152">
        <f t="shared" si="0"/>
        <v>5.1153392809154958</v>
      </c>
      <c r="R6" s="165">
        <f>(Q6-P6)/P6</f>
        <v>-1.7409054410831477E-3</v>
      </c>
    </row>
    <row r="7" spans="1:18" ht="24" customHeight="1" thickBot="1" x14ac:dyDescent="0.3">
      <c r="A7" s="161" t="s">
        <v>21</v>
      </c>
      <c r="B7" s="1"/>
      <c r="C7" s="1"/>
      <c r="D7" s="117">
        <v>2649.3199999999993</v>
      </c>
      <c r="E7" s="140">
        <v>2622.6</v>
      </c>
      <c r="F7" s="247">
        <f>D7/D8</f>
        <v>0.41494238651545307</v>
      </c>
      <c r="G7" s="215">
        <f>E7/E8</f>
        <v>0.41100205454012612</v>
      </c>
      <c r="H7" s="55">
        <f t="shared" ref="H7:H8" si="1">(E7-D7)/D7</f>
        <v>-1.0085606872706715E-2</v>
      </c>
      <c r="J7" s="19">
        <v>3018.637999999999</v>
      </c>
      <c r="K7" s="140">
        <v>2990.2259999999992</v>
      </c>
      <c r="L7" s="247">
        <f>J7/J8</f>
        <v>0.61195347866014949</v>
      </c>
      <c r="M7" s="215">
        <f>K7/K8</f>
        <v>0.60866395129427997</v>
      </c>
      <c r="N7" s="102">
        <f t="shared" ref="N7:N8" si="2">(K7-J7)/J7</f>
        <v>-9.4121918560621763E-3</v>
      </c>
      <c r="P7" s="27">
        <f t="shared" si="0"/>
        <v>11.394010538553289</v>
      </c>
      <c r="Q7" s="152">
        <f t="shared" si="0"/>
        <v>11.401761610615416</v>
      </c>
      <c r="R7" s="102">
        <f t="shared" ref="R7:R8" si="3">(Q7-P7)/P7</f>
        <v>6.8027601307729039E-4</v>
      </c>
    </row>
    <row r="8" spans="1:18" ht="26.25" customHeight="1" thickBot="1" x14ac:dyDescent="0.3">
      <c r="A8" s="12" t="s">
        <v>12</v>
      </c>
      <c r="B8" s="162"/>
      <c r="C8" s="162"/>
      <c r="D8" s="163">
        <v>6384.7899999999991</v>
      </c>
      <c r="E8" s="145">
        <v>6380.9900000000016</v>
      </c>
      <c r="F8" s="243">
        <f>SUM(F6:F7)</f>
        <v>1</v>
      </c>
      <c r="G8" s="244">
        <f>SUM(G6:G7)</f>
        <v>1</v>
      </c>
      <c r="H8" s="164">
        <f t="shared" si="1"/>
        <v>-5.951644455021158E-4</v>
      </c>
      <c r="I8" s="1"/>
      <c r="J8" s="17">
        <v>4932.79</v>
      </c>
      <c r="K8" s="145">
        <v>4912.7699999999986</v>
      </c>
      <c r="L8" s="243">
        <f>SUM(L6:L7)</f>
        <v>0.99999999999999989</v>
      </c>
      <c r="M8" s="244">
        <f>SUM(M6:M7)</f>
        <v>1</v>
      </c>
      <c r="N8" s="164">
        <f t="shared" si="2"/>
        <v>-4.0585550976225109E-3</v>
      </c>
      <c r="O8" s="1"/>
      <c r="P8" s="29">
        <f t="shared" si="0"/>
        <v>7.7258453292903928</v>
      </c>
      <c r="Q8" s="146">
        <f t="shared" si="0"/>
        <v>7.6990717741290897</v>
      </c>
      <c r="R8" s="164">
        <f t="shared" si="3"/>
        <v>-3.4654531666326017E-3</v>
      </c>
    </row>
  </sheetData>
  <mergeCells count="11">
    <mergeCell ref="A3:C5"/>
    <mergeCell ref="D3:E3"/>
    <mergeCell ref="F3:G3"/>
    <mergeCell ref="J3:K3"/>
    <mergeCell ref="P3:Q3"/>
    <mergeCell ref="D4:E4"/>
    <mergeCell ref="F4:G4"/>
    <mergeCell ref="J4:K4"/>
    <mergeCell ref="L4:M4"/>
    <mergeCell ref="P4:Q4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5" id="{5F6D28D0-E358-4C38-B81A-67CCFBD8B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6" id="{1FD5A1D8-2B51-44DA-ADDB-18820410B1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  <x14:conditionalFormatting xmlns:xm="http://schemas.microsoft.com/office/excel/2006/main">
          <x14:cfRule type="iconSet" priority="1" id="{890BCA1D-CA98-4C12-8A25-5588C0E3A5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lha21">
    <pageSetUpPr fitToPage="1"/>
  </sheetPr>
  <dimension ref="A1:P95"/>
  <sheetViews>
    <sheetView showGridLines="0" topLeftCell="A51" workbookViewId="0">
      <selection activeCell="P91" sqref="P91:P93"/>
    </sheetView>
  </sheetViews>
  <sheetFormatPr defaultRowHeight="15" x14ac:dyDescent="0.25"/>
  <cols>
    <col min="1" max="1" width="29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143</v>
      </c>
    </row>
    <row r="3" spans="1:16" ht="8.25" customHeight="1" thickBot="1" x14ac:dyDescent="0.3"/>
    <row r="4" spans="1:16" x14ac:dyDescent="0.25">
      <c r="A4" s="355" t="s">
        <v>3</v>
      </c>
      <c r="B4" s="349" t="s">
        <v>1</v>
      </c>
      <c r="C4" s="342"/>
      <c r="D4" s="349" t="s">
        <v>104</v>
      </c>
      <c r="E4" s="342"/>
      <c r="F4" s="130" t="s">
        <v>0</v>
      </c>
      <c r="H4" s="358" t="s">
        <v>19</v>
      </c>
      <c r="I4" s="359"/>
      <c r="J4" s="349" t="s">
        <v>104</v>
      </c>
      <c r="K4" s="347"/>
      <c r="L4" s="130" t="s">
        <v>0</v>
      </c>
      <c r="N4" s="341" t="s">
        <v>22</v>
      </c>
      <c r="O4" s="342"/>
      <c r="P4" s="130" t="s">
        <v>0</v>
      </c>
    </row>
    <row r="5" spans="1:16" x14ac:dyDescent="0.25">
      <c r="A5" s="356"/>
      <c r="B5" s="350" t="s">
        <v>154</v>
      </c>
      <c r="C5" s="344"/>
      <c r="D5" s="350" t="str">
        <f>B5</f>
        <v>jan-abr</v>
      </c>
      <c r="E5" s="344"/>
      <c r="F5" s="131" t="s">
        <v>151</v>
      </c>
      <c r="H5" s="339" t="str">
        <f>B5</f>
        <v>jan-abr</v>
      </c>
      <c r="I5" s="344"/>
      <c r="J5" s="350" t="str">
        <f>B5</f>
        <v>jan-abr</v>
      </c>
      <c r="K5" s="340"/>
      <c r="L5" s="131" t="str">
        <f>F5</f>
        <v>2023/2022</v>
      </c>
      <c r="N5" s="339" t="str">
        <f>B5</f>
        <v>jan-abr</v>
      </c>
      <c r="O5" s="340"/>
      <c r="P5" s="131" t="str">
        <f>L5</f>
        <v>2023/2022</v>
      </c>
    </row>
    <row r="6" spans="1:16" ht="19.5" customHeight="1" thickBot="1" x14ac:dyDescent="0.3">
      <c r="A6" s="357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161</v>
      </c>
      <c r="B7" s="39">
        <v>688.09</v>
      </c>
      <c r="C7" s="147">
        <v>823.34</v>
      </c>
      <c r="D7" s="247">
        <f>B7/$B$33</f>
        <v>0.10777018508048034</v>
      </c>
      <c r="E7" s="246">
        <f t="shared" ref="E7:E32" si="0">C7/$C$33</f>
        <v>0.12903013482233952</v>
      </c>
      <c r="F7" s="52">
        <f>(C7-B7)/B7</f>
        <v>0.1965585897193681</v>
      </c>
      <c r="H7" s="39">
        <v>1385.463</v>
      </c>
      <c r="I7" s="147">
        <v>1449.903</v>
      </c>
      <c r="J7" s="247">
        <f>H7/$H$33</f>
        <v>0.28086802803281707</v>
      </c>
      <c r="K7" s="246">
        <f>I7/$I$33</f>
        <v>0.29512942800090375</v>
      </c>
      <c r="L7" s="52">
        <f>(I7-H7)/H7</f>
        <v>4.6511527193436458E-2</v>
      </c>
      <c r="N7" s="27">
        <f t="shared" ref="N7:N33" si="1">(H7/B7)*10</f>
        <v>20.134909677513114</v>
      </c>
      <c r="O7" s="151">
        <f t="shared" ref="O7:O19" si="2">(I7/C7)*10</f>
        <v>17.610015303519809</v>
      </c>
      <c r="P7" s="61">
        <f>(O7-N7)/N7</f>
        <v>-0.12539884282734751</v>
      </c>
    </row>
    <row r="8" spans="1:16" ht="20.100000000000001" customHeight="1" x14ac:dyDescent="0.25">
      <c r="A8" s="8" t="s">
        <v>160</v>
      </c>
      <c r="B8" s="19">
        <v>1626.07</v>
      </c>
      <c r="C8" s="140">
        <v>1836.53</v>
      </c>
      <c r="D8" s="247">
        <f t="shared" ref="D8:D32" si="3">B8/$B$33</f>
        <v>0.25467869734165099</v>
      </c>
      <c r="E8" s="215">
        <f t="shared" si="0"/>
        <v>0.28781270617882182</v>
      </c>
      <c r="F8" s="52">
        <f t="shared" ref="F8:F31" si="4">(C8-B8)/B8</f>
        <v>0.12942862238403025</v>
      </c>
      <c r="H8" s="19">
        <v>619.18799999999999</v>
      </c>
      <c r="I8" s="140">
        <v>658.13900000000001</v>
      </c>
      <c r="J8" s="247">
        <f t="shared" ref="J8:J32" si="5">H8/$H$33</f>
        <v>0.12552490578354236</v>
      </c>
      <c r="K8" s="215">
        <f t="shared" ref="K8:K32" si="6">I8/$I$33</f>
        <v>0.13396495256240368</v>
      </c>
      <c r="L8" s="52">
        <f t="shared" ref="L8:L33" si="7">(I8-H8)/H8</f>
        <v>6.2906580876890411E-2</v>
      </c>
      <c r="N8" s="27">
        <f t="shared" si="1"/>
        <v>3.8078803495544471</v>
      </c>
      <c r="O8" s="152">
        <f t="shared" si="2"/>
        <v>3.5836005945995981</v>
      </c>
      <c r="P8" s="52">
        <f t="shared" ref="P8:P70" si="8">(O8-N8)/N8</f>
        <v>-5.8898845122875652E-2</v>
      </c>
    </row>
    <row r="9" spans="1:16" ht="20.100000000000001" customHeight="1" x14ac:dyDescent="0.25">
      <c r="A9" s="8" t="s">
        <v>182</v>
      </c>
      <c r="B9" s="19">
        <v>684.24</v>
      </c>
      <c r="C9" s="140">
        <v>617.87</v>
      </c>
      <c r="D9" s="247">
        <f t="shared" si="3"/>
        <v>0.10716718952385278</v>
      </c>
      <c r="E9" s="215">
        <f t="shared" si="0"/>
        <v>9.6829802272061255E-2</v>
      </c>
      <c r="F9" s="52">
        <f t="shared" si="4"/>
        <v>-9.6998129311352752E-2</v>
      </c>
      <c r="H9" s="19">
        <v>394.92</v>
      </c>
      <c r="I9" s="140">
        <v>422.93799999999999</v>
      </c>
      <c r="J9" s="247">
        <f t="shared" si="5"/>
        <v>8.006016878885984E-2</v>
      </c>
      <c r="K9" s="215">
        <f t="shared" si="6"/>
        <v>8.6089517726252188E-2</v>
      </c>
      <c r="L9" s="52">
        <f t="shared" si="7"/>
        <v>7.0946014382659711E-2</v>
      </c>
      <c r="N9" s="27">
        <f t="shared" si="1"/>
        <v>5.7716590669940366</v>
      </c>
      <c r="O9" s="152">
        <f t="shared" si="2"/>
        <v>6.845096865036334</v>
      </c>
      <c r="P9" s="52">
        <f t="shared" si="8"/>
        <v>0.18598426996162806</v>
      </c>
    </row>
    <row r="10" spans="1:16" ht="20.100000000000001" customHeight="1" x14ac:dyDescent="0.25">
      <c r="A10" s="8" t="s">
        <v>164</v>
      </c>
      <c r="B10" s="19">
        <v>805.75</v>
      </c>
      <c r="C10" s="140">
        <v>793.40000000000009</v>
      </c>
      <c r="D10" s="247">
        <f t="shared" si="3"/>
        <v>0.12619835577990818</v>
      </c>
      <c r="E10" s="215">
        <f t="shared" si="0"/>
        <v>0.12433807293225663</v>
      </c>
      <c r="F10" s="52">
        <f t="shared" si="4"/>
        <v>-1.5327334781259583E-2</v>
      </c>
      <c r="H10" s="19">
        <v>350.20500000000004</v>
      </c>
      <c r="I10" s="140">
        <v>374.46799999999996</v>
      </c>
      <c r="J10" s="247">
        <f t="shared" si="5"/>
        <v>7.0995319079060731E-2</v>
      </c>
      <c r="K10" s="215">
        <f t="shared" si="6"/>
        <v>7.6223393319858238E-2</v>
      </c>
      <c r="L10" s="52">
        <f t="shared" si="7"/>
        <v>6.9282277523164765E-2</v>
      </c>
      <c r="N10" s="27">
        <f t="shared" si="1"/>
        <v>4.3463233012721068</v>
      </c>
      <c r="O10" s="152">
        <f t="shared" si="2"/>
        <v>4.7197882530879749</v>
      </c>
      <c r="P10" s="52">
        <f t="shared" si="8"/>
        <v>8.5926638661822582E-2</v>
      </c>
    </row>
    <row r="11" spans="1:16" ht="20.100000000000001" customHeight="1" x14ac:dyDescent="0.25">
      <c r="A11" s="8" t="s">
        <v>163</v>
      </c>
      <c r="B11" s="19">
        <v>409.39</v>
      </c>
      <c r="C11" s="140">
        <v>372.95000000000005</v>
      </c>
      <c r="D11" s="247">
        <f t="shared" si="3"/>
        <v>6.4119571669545905E-2</v>
      </c>
      <c r="E11" s="215">
        <f t="shared" si="0"/>
        <v>5.8447043483848132E-2</v>
      </c>
      <c r="F11" s="52">
        <f t="shared" si="4"/>
        <v>-8.901047900534928E-2</v>
      </c>
      <c r="H11" s="19">
        <v>421.65300000000002</v>
      </c>
      <c r="I11" s="140">
        <v>361.8</v>
      </c>
      <c r="J11" s="247">
        <f t="shared" si="5"/>
        <v>8.5479617011873593E-2</v>
      </c>
      <c r="K11" s="215">
        <f t="shared" si="6"/>
        <v>7.3644807308300614E-2</v>
      </c>
      <c r="L11" s="52">
        <f t="shared" si="7"/>
        <v>-0.14194847421932252</v>
      </c>
      <c r="N11" s="27">
        <f t="shared" si="1"/>
        <v>10.299543222843743</v>
      </c>
      <c r="O11" s="152">
        <f t="shared" si="2"/>
        <v>9.7010323099611195</v>
      </c>
      <c r="P11" s="52">
        <f t="shared" si="8"/>
        <v>-5.811043266027216E-2</v>
      </c>
    </row>
    <row r="12" spans="1:16" ht="20.100000000000001" customHeight="1" x14ac:dyDescent="0.25">
      <c r="A12" s="8" t="s">
        <v>169</v>
      </c>
      <c r="B12" s="19">
        <v>408.43</v>
      </c>
      <c r="C12" s="140">
        <v>308.70999999999998</v>
      </c>
      <c r="D12" s="247">
        <f t="shared" si="3"/>
        <v>6.3969214335945268E-2</v>
      </c>
      <c r="E12" s="215">
        <f t="shared" si="0"/>
        <v>4.8379640149882705E-2</v>
      </c>
      <c r="F12" s="52">
        <f t="shared" si="4"/>
        <v>-0.24415444507014672</v>
      </c>
      <c r="H12" s="19">
        <v>273.87599999999998</v>
      </c>
      <c r="I12" s="140">
        <v>299.12</v>
      </c>
      <c r="J12" s="247">
        <f t="shared" si="5"/>
        <v>5.5521520275543843E-2</v>
      </c>
      <c r="K12" s="215">
        <f t="shared" si="6"/>
        <v>6.0886221011771359E-2</v>
      </c>
      <c r="L12" s="52">
        <f t="shared" si="7"/>
        <v>9.2173100235143024E-2</v>
      </c>
      <c r="N12" s="27">
        <f t="shared" si="1"/>
        <v>6.7055799035330406</v>
      </c>
      <c r="O12" s="152">
        <f t="shared" si="2"/>
        <v>9.6893524667163362</v>
      </c>
      <c r="P12" s="52">
        <f t="shared" si="8"/>
        <v>0.44496860914463243</v>
      </c>
    </row>
    <row r="13" spans="1:16" ht="20.100000000000001" customHeight="1" x14ac:dyDescent="0.25">
      <c r="A13" s="8" t="s">
        <v>177</v>
      </c>
      <c r="B13" s="19">
        <v>52.06</v>
      </c>
      <c r="C13" s="140">
        <v>80.580000000000013</v>
      </c>
      <c r="D13" s="247">
        <f t="shared" si="3"/>
        <v>8.1537529033844508E-3</v>
      </c>
      <c r="E13" s="215">
        <f t="shared" si="0"/>
        <v>1.2628134505774187E-2</v>
      </c>
      <c r="F13" s="52">
        <f t="shared" si="4"/>
        <v>0.54782942758355757</v>
      </c>
      <c r="H13" s="19">
        <v>114.29500000000002</v>
      </c>
      <c r="I13" s="140">
        <v>183.24299999999999</v>
      </c>
      <c r="J13" s="247">
        <f t="shared" si="5"/>
        <v>2.3170457286849834E-2</v>
      </c>
      <c r="K13" s="215">
        <f t="shared" si="6"/>
        <v>3.7299324006619478E-2</v>
      </c>
      <c r="L13" s="52">
        <f t="shared" si="7"/>
        <v>0.60324598626361581</v>
      </c>
      <c r="N13" s="27">
        <f t="shared" si="1"/>
        <v>21.954475605071075</v>
      </c>
      <c r="O13" s="152">
        <f t="shared" si="2"/>
        <v>22.74050632911392</v>
      </c>
      <c r="P13" s="52">
        <f t="shared" si="8"/>
        <v>3.580275558307059E-2</v>
      </c>
    </row>
    <row r="14" spans="1:16" ht="20.100000000000001" customHeight="1" x14ac:dyDescent="0.25">
      <c r="A14" s="8" t="s">
        <v>171</v>
      </c>
      <c r="B14" s="19">
        <v>312.54999999999995</v>
      </c>
      <c r="C14" s="140">
        <v>191.32</v>
      </c>
      <c r="D14" s="247">
        <f t="shared" si="3"/>
        <v>4.8952275642581818E-2</v>
      </c>
      <c r="E14" s="215">
        <f t="shared" si="0"/>
        <v>2.9982808310309219E-2</v>
      </c>
      <c r="F14" s="52">
        <f t="shared" si="4"/>
        <v>-0.38787394016957283</v>
      </c>
      <c r="H14" s="19">
        <v>202.55399999999997</v>
      </c>
      <c r="I14" s="140">
        <v>134.54900000000001</v>
      </c>
      <c r="J14" s="247">
        <f t="shared" si="5"/>
        <v>4.1062765696492233E-2</v>
      </c>
      <c r="K14" s="215">
        <f t="shared" si="6"/>
        <v>2.7387604141858868E-2</v>
      </c>
      <c r="L14" s="52">
        <f t="shared" si="7"/>
        <v>-0.33573763045903798</v>
      </c>
      <c r="N14" s="27">
        <f t="shared" si="1"/>
        <v>6.4806910894256919</v>
      </c>
      <c r="O14" s="152">
        <f t="shared" si="2"/>
        <v>7.0326677817269498</v>
      </c>
      <c r="P14" s="52">
        <f t="shared" si="8"/>
        <v>8.5172504704305096E-2</v>
      </c>
    </row>
    <row r="15" spans="1:16" ht="20.100000000000001" customHeight="1" x14ac:dyDescent="0.25">
      <c r="A15" s="8" t="s">
        <v>209</v>
      </c>
      <c r="B15" s="19"/>
      <c r="C15" s="140">
        <v>9.5399999999999991</v>
      </c>
      <c r="D15" s="247">
        <f t="shared" si="3"/>
        <v>0</v>
      </c>
      <c r="E15" s="215">
        <f t="shared" si="0"/>
        <v>1.4950658126717015E-3</v>
      </c>
      <c r="F15" s="52"/>
      <c r="H15" s="19"/>
      <c r="I15" s="140">
        <v>122.11200000000001</v>
      </c>
      <c r="J15" s="247">
        <f t="shared" si="5"/>
        <v>0</v>
      </c>
      <c r="K15" s="215">
        <f t="shared" si="6"/>
        <v>2.4856038446741859E-2</v>
      </c>
      <c r="L15" s="52"/>
      <c r="N15" s="27"/>
      <c r="O15" s="152">
        <f t="shared" si="2"/>
        <v>128.00000000000003</v>
      </c>
      <c r="P15" s="52"/>
    </row>
    <row r="16" spans="1:16" ht="20.100000000000001" customHeight="1" x14ac:dyDescent="0.25">
      <c r="A16" s="8" t="s">
        <v>194</v>
      </c>
      <c r="B16" s="19">
        <v>45.61</v>
      </c>
      <c r="C16" s="140">
        <v>103.86999999999999</v>
      </c>
      <c r="D16" s="247">
        <f t="shared" si="3"/>
        <v>7.1435395682551816E-3</v>
      </c>
      <c r="E16" s="215">
        <f t="shared" si="0"/>
        <v>1.627803836081862E-2</v>
      </c>
      <c r="F16" s="52">
        <f t="shared" si="4"/>
        <v>1.2773514580135934</v>
      </c>
      <c r="H16" s="19">
        <v>43.91</v>
      </c>
      <c r="I16" s="140">
        <v>82.514999999999986</v>
      </c>
      <c r="J16" s="247">
        <f t="shared" si="5"/>
        <v>8.9016560607688526E-3</v>
      </c>
      <c r="K16" s="215">
        <f t="shared" si="6"/>
        <v>1.6796023424666733E-2</v>
      </c>
      <c r="L16" s="52">
        <f t="shared" si="7"/>
        <v>0.87918469596902737</v>
      </c>
      <c r="N16" s="27">
        <f t="shared" si="1"/>
        <v>9.6272747204560396</v>
      </c>
      <c r="O16" s="152">
        <f t="shared" si="2"/>
        <v>7.9440646962549337</v>
      </c>
      <c r="P16" s="52">
        <f t="shared" si="8"/>
        <v>-0.17483764337010349</v>
      </c>
    </row>
    <row r="17" spans="1:16" ht="20.100000000000001" customHeight="1" x14ac:dyDescent="0.25">
      <c r="A17" s="8" t="s">
        <v>181</v>
      </c>
      <c r="B17" s="19">
        <v>60.069999999999993</v>
      </c>
      <c r="C17" s="140">
        <v>89.46</v>
      </c>
      <c r="D17" s="247">
        <f t="shared" si="3"/>
        <v>9.4082969056147499E-3</v>
      </c>
      <c r="E17" s="215">
        <f t="shared" si="0"/>
        <v>1.4019768092411993E-2</v>
      </c>
      <c r="F17" s="52">
        <f t="shared" si="4"/>
        <v>0.48926252705177298</v>
      </c>
      <c r="H17" s="19">
        <v>76.569000000000003</v>
      </c>
      <c r="I17" s="140">
        <v>76.92</v>
      </c>
      <c r="J17" s="247">
        <f t="shared" si="5"/>
        <v>1.5522452810681174E-2</v>
      </c>
      <c r="K17" s="215">
        <f t="shared" si="6"/>
        <v>1.5657154721267226E-2</v>
      </c>
      <c r="L17" s="52">
        <f t="shared" si="7"/>
        <v>4.5841006151314378E-3</v>
      </c>
      <c r="N17" s="27">
        <f t="shared" si="1"/>
        <v>12.746628932911605</v>
      </c>
      <c r="O17" s="152">
        <f t="shared" si="2"/>
        <v>8.5982562038900081</v>
      </c>
      <c r="P17" s="52">
        <f t="shared" si="8"/>
        <v>-0.32544861475574616</v>
      </c>
    </row>
    <row r="18" spans="1:16" ht="20.100000000000001" customHeight="1" x14ac:dyDescent="0.25">
      <c r="A18" s="8" t="s">
        <v>165</v>
      </c>
      <c r="B18" s="19">
        <v>177.19</v>
      </c>
      <c r="C18" s="140">
        <v>107.5</v>
      </c>
      <c r="D18" s="247">
        <f t="shared" si="3"/>
        <v>2.7751891604892252E-2</v>
      </c>
      <c r="E18" s="215">
        <f t="shared" si="0"/>
        <v>1.6846915604005024E-2</v>
      </c>
      <c r="F18" s="52">
        <f t="shared" si="4"/>
        <v>-0.39330662001241606</v>
      </c>
      <c r="H18" s="19">
        <v>93.173999999999992</v>
      </c>
      <c r="I18" s="140">
        <v>69.835000000000008</v>
      </c>
      <c r="J18" s="247">
        <f t="shared" si="5"/>
        <v>1.8888701931361353E-2</v>
      </c>
      <c r="K18" s="215">
        <f t="shared" si="6"/>
        <v>1.421499479926803E-2</v>
      </c>
      <c r="L18" s="52">
        <f t="shared" si="7"/>
        <v>-0.25048833365531142</v>
      </c>
      <c r="N18" s="27">
        <f t="shared" ref="N18" si="9">(H18/B18)*10</f>
        <v>5.2584231615779666</v>
      </c>
      <c r="O18" s="152">
        <f t="shared" ref="O18" si="10">(I18/C18)*10</f>
        <v>6.496279069767442</v>
      </c>
      <c r="P18" s="52">
        <f t="shared" ref="P18" si="11">(O18-N18)/N18</f>
        <v>0.23540439218246845</v>
      </c>
    </row>
    <row r="19" spans="1:16" ht="20.100000000000001" customHeight="1" x14ac:dyDescent="0.25">
      <c r="A19" s="8" t="s">
        <v>173</v>
      </c>
      <c r="B19" s="19">
        <v>125.47000000000001</v>
      </c>
      <c r="C19" s="140">
        <v>94.59</v>
      </c>
      <c r="D19" s="247">
        <f t="shared" si="3"/>
        <v>1.9651390257158029E-2</v>
      </c>
      <c r="E19" s="215">
        <f t="shared" si="0"/>
        <v>1.4823718576584514E-2</v>
      </c>
      <c r="F19" s="52">
        <f t="shared" si="4"/>
        <v>-0.24611460906989724</v>
      </c>
      <c r="H19" s="19">
        <v>107.99299999999999</v>
      </c>
      <c r="I19" s="140">
        <v>64.751000000000005</v>
      </c>
      <c r="J19" s="247">
        <f t="shared" si="5"/>
        <v>2.1892884148727185E-2</v>
      </c>
      <c r="K19" s="215">
        <f t="shared" si="6"/>
        <v>1.3180140735267477E-2</v>
      </c>
      <c r="L19" s="52">
        <f t="shared" si="7"/>
        <v>-0.40041484170270286</v>
      </c>
      <c r="N19" s="27">
        <f t="shared" si="1"/>
        <v>8.6070773890172934</v>
      </c>
      <c r="O19" s="152">
        <f t="shared" si="2"/>
        <v>6.8454382069986259</v>
      </c>
      <c r="P19" s="52">
        <f t="shared" ref="P19" si="12">(O19-N19)/N19</f>
        <v>-0.20467332898232501</v>
      </c>
    </row>
    <row r="20" spans="1:16" ht="20.100000000000001" customHeight="1" x14ac:dyDescent="0.25">
      <c r="A20" s="8" t="s">
        <v>178</v>
      </c>
      <c r="B20" s="19">
        <v>29.25</v>
      </c>
      <c r="C20" s="140">
        <v>94.5</v>
      </c>
      <c r="D20" s="247">
        <f t="shared" si="3"/>
        <v>4.5812000081443555E-3</v>
      </c>
      <c r="E20" s="215">
        <f t="shared" si="0"/>
        <v>1.4809614182125347E-2</v>
      </c>
      <c r="F20" s="52">
        <f t="shared" si="4"/>
        <v>2.2307692307692308</v>
      </c>
      <c r="H20" s="19">
        <v>32.277999999999999</v>
      </c>
      <c r="I20" s="140">
        <v>61.249000000000002</v>
      </c>
      <c r="J20" s="247">
        <f t="shared" si="5"/>
        <v>6.5435585135389896E-3</v>
      </c>
      <c r="K20" s="215">
        <f t="shared" si="6"/>
        <v>1.2467304595981492E-2</v>
      </c>
      <c r="L20" s="52">
        <f t="shared" si="7"/>
        <v>0.89754631637647952</v>
      </c>
      <c r="N20" s="27">
        <f t="shared" ref="N20:N32" si="13">(H20/B20)*10</f>
        <v>11.035213675213676</v>
      </c>
      <c r="O20" s="152">
        <f t="shared" ref="O20:O32" si="14">(I20/C20)*10</f>
        <v>6.4813756613756617</v>
      </c>
      <c r="P20" s="52">
        <f t="shared" ref="P20:P32" si="15">(O20-N20)/N20</f>
        <v>-0.4126642354072802</v>
      </c>
    </row>
    <row r="21" spans="1:16" ht="20.100000000000001" customHeight="1" x14ac:dyDescent="0.25">
      <c r="A21" s="8" t="s">
        <v>168</v>
      </c>
      <c r="B21" s="19">
        <v>293.62</v>
      </c>
      <c r="C21" s="140">
        <v>143.38000000000002</v>
      </c>
      <c r="D21" s="247">
        <f t="shared" si="3"/>
        <v>4.5987416970644297E-2</v>
      </c>
      <c r="E21" s="215">
        <f t="shared" si="0"/>
        <v>2.2469867528392938E-2</v>
      </c>
      <c r="F21" s="52">
        <f t="shared" si="4"/>
        <v>-0.51168176554730593</v>
      </c>
      <c r="H21" s="19">
        <v>268.54300000000001</v>
      </c>
      <c r="I21" s="140">
        <v>55.161999999999999</v>
      </c>
      <c r="J21" s="247">
        <f t="shared" si="5"/>
        <v>5.4440387691347077E-2</v>
      </c>
      <c r="K21" s="215">
        <f t="shared" si="6"/>
        <v>1.1228288725098059E-2</v>
      </c>
      <c r="L21" s="52">
        <f t="shared" si="7"/>
        <v>-0.79458783137151223</v>
      </c>
      <c r="N21" s="27">
        <f t="shared" ref="N21:N32" si="16">(H21/B21)*10</f>
        <v>9.1459369252775709</v>
      </c>
      <c r="O21" s="152">
        <f t="shared" ref="O21:O32" si="17">(I21/C21)*10</f>
        <v>3.8472590319430875</v>
      </c>
      <c r="P21" s="52">
        <f t="shared" ref="P21:P32" si="18">(O21-N21)/N21</f>
        <v>-0.57934774060052607</v>
      </c>
    </row>
    <row r="22" spans="1:16" ht="20.100000000000001" customHeight="1" x14ac:dyDescent="0.25">
      <c r="A22" s="8" t="s">
        <v>170</v>
      </c>
      <c r="B22" s="19">
        <v>37.79</v>
      </c>
      <c r="C22" s="140">
        <v>52.52</v>
      </c>
      <c r="D22" s="247">
        <f t="shared" si="3"/>
        <v>5.9187537883000066E-3</v>
      </c>
      <c r="E22" s="215">
        <f t="shared" si="0"/>
        <v>8.2306977443938976E-3</v>
      </c>
      <c r="F22" s="52">
        <f t="shared" si="4"/>
        <v>0.38978565758137085</v>
      </c>
      <c r="H22" s="19">
        <v>28.68</v>
      </c>
      <c r="I22" s="140">
        <v>51.362000000000002</v>
      </c>
      <c r="J22" s="247">
        <f t="shared" si="5"/>
        <v>5.8141538561341539E-3</v>
      </c>
      <c r="K22" s="215">
        <f t="shared" si="6"/>
        <v>1.0454794342092139E-2</v>
      </c>
      <c r="L22" s="52">
        <f t="shared" si="7"/>
        <v>0.79086471408647152</v>
      </c>
      <c r="N22" s="27">
        <f t="shared" si="16"/>
        <v>7.5893093410955279</v>
      </c>
      <c r="O22" s="152">
        <f t="shared" si="17"/>
        <v>9.7795125666412801</v>
      </c>
      <c r="P22" s="52">
        <f t="shared" si="18"/>
        <v>0.28859058540228028</v>
      </c>
    </row>
    <row r="23" spans="1:16" ht="20.100000000000001" customHeight="1" x14ac:dyDescent="0.25">
      <c r="A23" s="8" t="s">
        <v>186</v>
      </c>
      <c r="B23" s="19">
        <v>6.88</v>
      </c>
      <c r="C23" s="140">
        <v>119.78</v>
      </c>
      <c r="D23" s="247">
        <f t="shared" si="3"/>
        <v>1.0775608908045527E-3</v>
      </c>
      <c r="E23" s="215">
        <f t="shared" si="0"/>
        <v>1.8771381870211365E-2</v>
      </c>
      <c r="F23" s="52">
        <f t="shared" si="4"/>
        <v>16.409883720930235</v>
      </c>
      <c r="H23" s="19">
        <v>4.2080000000000002</v>
      </c>
      <c r="I23" s="140">
        <v>48.829000000000001</v>
      </c>
      <c r="J23" s="247">
        <f t="shared" si="5"/>
        <v>8.5306692561410466E-4</v>
      </c>
      <c r="K23" s="215">
        <f t="shared" si="6"/>
        <v>9.9391992704726661E-3</v>
      </c>
      <c r="L23" s="52">
        <f t="shared" si="7"/>
        <v>10.603849809885931</v>
      </c>
      <c r="N23" s="27">
        <f t="shared" si="16"/>
        <v>6.1162790697674421</v>
      </c>
      <c r="O23" s="152">
        <f t="shared" si="17"/>
        <v>4.0765570212055433</v>
      </c>
      <c r="P23" s="52">
        <f t="shared" si="18"/>
        <v>-0.33349067714129904</v>
      </c>
    </row>
    <row r="24" spans="1:16" ht="20.100000000000001" customHeight="1" x14ac:dyDescent="0.25">
      <c r="A24" s="8" t="s">
        <v>197</v>
      </c>
      <c r="B24" s="19">
        <v>2.25</v>
      </c>
      <c r="C24" s="140">
        <v>93.149999999999991</v>
      </c>
      <c r="D24" s="247">
        <f t="shared" si="3"/>
        <v>3.5240000062648888E-4</v>
      </c>
      <c r="E24" s="215">
        <f t="shared" si="0"/>
        <v>1.4598048265237841E-2</v>
      </c>
      <c r="F24" s="52">
        <f t="shared" si="4"/>
        <v>40.4</v>
      </c>
      <c r="H24" s="19">
        <v>0.91200000000000003</v>
      </c>
      <c r="I24" s="140">
        <v>45.917999999999999</v>
      </c>
      <c r="J24" s="247">
        <f t="shared" si="5"/>
        <v>1.8488522722434969E-4</v>
      </c>
      <c r="K24" s="215">
        <f t="shared" si="6"/>
        <v>9.3466618628594445E-3</v>
      </c>
      <c r="L24" s="52">
        <f t="shared" si="7"/>
        <v>49.348684210526315</v>
      </c>
      <c r="N24" s="27">
        <f t="shared" si="16"/>
        <v>4.0533333333333328</v>
      </c>
      <c r="O24" s="152">
        <f t="shared" si="17"/>
        <v>4.9294685990338163</v>
      </c>
      <c r="P24" s="52">
        <f t="shared" si="18"/>
        <v>0.21615179252479036</v>
      </c>
    </row>
    <row r="25" spans="1:16" ht="20.100000000000001" customHeight="1" x14ac:dyDescent="0.25">
      <c r="A25" s="8" t="s">
        <v>199</v>
      </c>
      <c r="B25" s="19">
        <v>16.73</v>
      </c>
      <c r="C25" s="140">
        <v>36.380000000000003</v>
      </c>
      <c r="D25" s="247">
        <f t="shared" si="3"/>
        <v>2.6202897824360708E-3</v>
      </c>
      <c r="E25" s="215">
        <f t="shared" si="0"/>
        <v>5.7013096713832822E-3</v>
      </c>
      <c r="F25" s="52">
        <f t="shared" si="4"/>
        <v>1.174536760310819</v>
      </c>
      <c r="H25" s="19">
        <v>38.073</v>
      </c>
      <c r="I25" s="140">
        <v>43.561999999999998</v>
      </c>
      <c r="J25" s="247">
        <f t="shared" si="5"/>
        <v>7.7183500615270453E-3</v>
      </c>
      <c r="K25" s="215">
        <f t="shared" si="6"/>
        <v>8.8670953453957729E-3</v>
      </c>
      <c r="L25" s="52">
        <f t="shared" si="7"/>
        <v>0.14417040947653184</v>
      </c>
      <c r="N25" s="27">
        <f t="shared" si="16"/>
        <v>22.757322175732217</v>
      </c>
      <c r="O25" s="152">
        <f t="shared" si="17"/>
        <v>11.974161627267728</v>
      </c>
      <c r="P25" s="52">
        <f t="shared" si="18"/>
        <v>-0.47383257420169383</v>
      </c>
    </row>
    <row r="26" spans="1:16" ht="20.100000000000001" customHeight="1" x14ac:dyDescent="0.25">
      <c r="A26" s="8" t="s">
        <v>172</v>
      </c>
      <c r="B26" s="19">
        <v>44.3</v>
      </c>
      <c r="C26" s="140">
        <v>39.770000000000003</v>
      </c>
      <c r="D26" s="247">
        <f t="shared" si="3"/>
        <v>6.9383644567793138E-3</v>
      </c>
      <c r="E26" s="215">
        <f t="shared" si="0"/>
        <v>6.2325751960119061E-3</v>
      </c>
      <c r="F26" s="52">
        <f t="shared" si="4"/>
        <v>-0.102257336343115</v>
      </c>
      <c r="H26" s="19">
        <v>58.941000000000003</v>
      </c>
      <c r="I26" s="140">
        <v>42.268000000000001</v>
      </c>
      <c r="J26" s="247">
        <f t="shared" si="5"/>
        <v>1.1948815984463151E-2</v>
      </c>
      <c r="K26" s="215">
        <f t="shared" si="6"/>
        <v>8.6037001528669159E-3</v>
      </c>
      <c r="L26" s="52">
        <f t="shared" si="7"/>
        <v>-0.2828760964354185</v>
      </c>
      <c r="N26" s="27">
        <f t="shared" si="16"/>
        <v>13.304966139954855</v>
      </c>
      <c r="O26" s="152">
        <f t="shared" si="17"/>
        <v>10.62811164194116</v>
      </c>
      <c r="P26" s="52">
        <f t="shared" si="18"/>
        <v>-0.20119213155868862</v>
      </c>
    </row>
    <row r="27" spans="1:16" ht="20.100000000000001" customHeight="1" x14ac:dyDescent="0.25">
      <c r="A27" s="8" t="s">
        <v>174</v>
      </c>
      <c r="B27" s="19">
        <v>28.189999999999998</v>
      </c>
      <c r="C27" s="140">
        <v>48.370000000000005</v>
      </c>
      <c r="D27" s="247">
        <f t="shared" si="3"/>
        <v>4.4151804522936542E-3</v>
      </c>
      <c r="E27" s="215">
        <f t="shared" si="0"/>
        <v>7.5803284443323078E-3</v>
      </c>
      <c r="F27" s="52">
        <f t="shared" si="4"/>
        <v>0.7158566867683579</v>
      </c>
      <c r="H27" s="19">
        <v>16.042999999999999</v>
      </c>
      <c r="I27" s="140">
        <v>32.44</v>
      </c>
      <c r="J27" s="247">
        <f t="shared" si="5"/>
        <v>3.2523176539037738E-3</v>
      </c>
      <c r="K27" s="215">
        <f t="shared" si="6"/>
        <v>6.6031994170294957E-3</v>
      </c>
      <c r="L27" s="52">
        <f t="shared" si="7"/>
        <v>1.0220656984354546</v>
      </c>
      <c r="N27" s="27">
        <f t="shared" si="16"/>
        <v>5.6910251862362538</v>
      </c>
      <c r="O27" s="152">
        <f t="shared" si="17"/>
        <v>6.7066363448418436</v>
      </c>
      <c r="P27" s="52">
        <f t="shared" si="18"/>
        <v>0.17845838409955481</v>
      </c>
    </row>
    <row r="28" spans="1:16" ht="20.100000000000001" customHeight="1" x14ac:dyDescent="0.25">
      <c r="A28" s="8" t="s">
        <v>162</v>
      </c>
      <c r="B28" s="19">
        <v>52.01</v>
      </c>
      <c r="C28" s="140">
        <v>91.83</v>
      </c>
      <c r="D28" s="247">
        <f t="shared" si="3"/>
        <v>8.1459217922594165E-3</v>
      </c>
      <c r="E28" s="215">
        <f t="shared" si="0"/>
        <v>1.4391183813170059E-2</v>
      </c>
      <c r="F28" s="52">
        <f t="shared" si="4"/>
        <v>0.76562199577004431</v>
      </c>
      <c r="H28" s="19">
        <v>23.881999999999998</v>
      </c>
      <c r="I28" s="140">
        <v>31.835999999999999</v>
      </c>
      <c r="J28" s="247">
        <f t="shared" si="5"/>
        <v>4.8414791629078054E-3</v>
      </c>
      <c r="K28" s="215">
        <f t="shared" si="6"/>
        <v>6.4802545203622389E-3</v>
      </c>
      <c r="L28" s="52">
        <f t="shared" si="7"/>
        <v>0.33305418306674489</v>
      </c>
      <c r="N28" s="27">
        <f t="shared" si="16"/>
        <v>4.5918092674485669</v>
      </c>
      <c r="O28" s="152">
        <f t="shared" si="17"/>
        <v>3.4668409016661221</v>
      </c>
      <c r="P28" s="52">
        <f t="shared" si="18"/>
        <v>-0.24499457626808877</v>
      </c>
    </row>
    <row r="29" spans="1:16" ht="20.100000000000001" customHeight="1" x14ac:dyDescent="0.25">
      <c r="A29" s="8" t="s">
        <v>176</v>
      </c>
      <c r="B29" s="19">
        <v>42.04</v>
      </c>
      <c r="C29" s="140">
        <v>46.85</v>
      </c>
      <c r="D29" s="247">
        <f t="shared" si="3"/>
        <v>6.5843982339278189E-3</v>
      </c>
      <c r="E29" s="215">
        <f t="shared" si="0"/>
        <v>7.3421208934663761E-3</v>
      </c>
      <c r="F29" s="52">
        <f t="shared" si="4"/>
        <v>0.11441484300666038</v>
      </c>
      <c r="H29" s="19">
        <v>27.257999999999999</v>
      </c>
      <c r="I29" s="140">
        <v>30.341999999999999</v>
      </c>
      <c r="J29" s="247">
        <f t="shared" si="5"/>
        <v>5.5258788636856617E-3</v>
      </c>
      <c r="K29" s="215">
        <f t="shared" si="6"/>
        <v>6.1761490971488581E-3</v>
      </c>
      <c r="L29" s="52">
        <f t="shared" si="7"/>
        <v>0.11314109619194364</v>
      </c>
      <c r="N29" s="27">
        <f t="shared" si="16"/>
        <v>6.4838249286393914</v>
      </c>
      <c r="O29" s="152">
        <f t="shared" si="17"/>
        <v>6.4764140875133407</v>
      </c>
      <c r="P29" s="52">
        <f t="shared" si="18"/>
        <v>-1.1429736625547455E-3</v>
      </c>
    </row>
    <row r="30" spans="1:16" ht="20.100000000000001" customHeight="1" x14ac:dyDescent="0.25">
      <c r="A30" s="8" t="s">
        <v>202</v>
      </c>
      <c r="B30" s="19">
        <v>11.44</v>
      </c>
      <c r="C30" s="140">
        <v>3.38</v>
      </c>
      <c r="D30" s="247">
        <f t="shared" si="3"/>
        <v>1.7917582254075701E-3</v>
      </c>
      <c r="E30" s="215">
        <f t="shared" si="0"/>
        <v>5.2969836968871605E-4</v>
      </c>
      <c r="F30" s="52">
        <f t="shared" si="4"/>
        <v>-0.70454545454545447</v>
      </c>
      <c r="H30" s="19">
        <v>37.920999999999999</v>
      </c>
      <c r="I30" s="140">
        <v>22.564</v>
      </c>
      <c r="J30" s="247">
        <f t="shared" si="5"/>
        <v>7.6875358569896534E-3</v>
      </c>
      <c r="K30" s="215">
        <f t="shared" si="6"/>
        <v>4.592928225827791E-3</v>
      </c>
      <c r="L30" s="52">
        <f t="shared" si="7"/>
        <v>-0.40497349753434769</v>
      </c>
      <c r="N30" s="27">
        <f t="shared" si="16"/>
        <v>33.147727272727273</v>
      </c>
      <c r="O30" s="152">
        <f t="shared" si="17"/>
        <v>66.757396449704146</v>
      </c>
      <c r="P30" s="52">
        <f t="shared" si="18"/>
        <v>1.0139358544991308</v>
      </c>
    </row>
    <row r="31" spans="1:16" ht="20.100000000000001" customHeight="1" x14ac:dyDescent="0.25">
      <c r="A31" s="8" t="s">
        <v>215</v>
      </c>
      <c r="B31" s="19">
        <v>0.66</v>
      </c>
      <c r="C31" s="140">
        <v>28.85</v>
      </c>
      <c r="D31" s="247">
        <f t="shared" si="3"/>
        <v>1.0337066685043675E-4</v>
      </c>
      <c r="E31" s="215">
        <f t="shared" si="0"/>
        <v>4.5212420016329767E-3</v>
      </c>
      <c r="F31" s="52">
        <f t="shared" si="4"/>
        <v>42.712121212121211</v>
      </c>
      <c r="H31" s="19">
        <v>8.0259999999999998</v>
      </c>
      <c r="I31" s="140">
        <v>17.43</v>
      </c>
      <c r="J31" s="247">
        <f t="shared" si="5"/>
        <v>1.6270710895862177E-3</v>
      </c>
      <c r="K31" s="215">
        <f t="shared" si="6"/>
        <v>3.5478966041561071E-3</v>
      </c>
      <c r="L31" s="52">
        <f t="shared" si="7"/>
        <v>1.1716920009967606</v>
      </c>
      <c r="N31" s="27">
        <f t="shared" si="16"/>
        <v>121.60606060606059</v>
      </c>
      <c r="O31" s="152">
        <f t="shared" si="17"/>
        <v>6.0415944540727899</v>
      </c>
      <c r="P31" s="52">
        <f t="shared" si="18"/>
        <v>-0.95031831124236177</v>
      </c>
    </row>
    <row r="32" spans="1:16" ht="20.100000000000001" customHeight="1" thickBot="1" x14ac:dyDescent="0.3">
      <c r="A32" s="8" t="s">
        <v>17</v>
      </c>
      <c r="B32" s="19">
        <f>B33-SUM(B7:B31)</f>
        <v>424.71000000000095</v>
      </c>
      <c r="C32" s="140">
        <f>C33-SUM(C7:C31)</f>
        <v>152.56999999999789</v>
      </c>
      <c r="D32" s="247">
        <f t="shared" si="3"/>
        <v>6.6519024118256193E-2</v>
      </c>
      <c r="E32" s="215">
        <f t="shared" si="0"/>
        <v>2.3910082918167545E-2</v>
      </c>
      <c r="F32" s="52">
        <f t="shared" ref="F19:F32" si="19">(C32-B32)/B32</f>
        <v>-0.64076664076664658</v>
      </c>
      <c r="H32" s="19">
        <f>H33-SUM(H7:H31)</f>
        <v>304.22500000000127</v>
      </c>
      <c r="I32" s="140">
        <f>I33-SUM(I7:I31)</f>
        <v>129.51500000000124</v>
      </c>
      <c r="J32" s="247">
        <f t="shared" si="5"/>
        <v>6.167402220650002E-2</v>
      </c>
      <c r="K32" s="215">
        <f t="shared" si="6"/>
        <v>2.6362927635529696E-2</v>
      </c>
      <c r="L32" s="52">
        <f t="shared" si="7"/>
        <v>-0.5742789054153975</v>
      </c>
      <c r="N32" s="27">
        <f t="shared" si="16"/>
        <v>7.1631230722139954</v>
      </c>
      <c r="O32" s="152">
        <f t="shared" si="17"/>
        <v>8.4888903454154168</v>
      </c>
      <c r="P32" s="52">
        <f t="shared" si="18"/>
        <v>0.18508229718181432</v>
      </c>
    </row>
    <row r="33" spans="1:16" ht="26.25" customHeight="1" thickBot="1" x14ac:dyDescent="0.3">
      <c r="A33" s="12" t="s">
        <v>18</v>
      </c>
      <c r="B33" s="17">
        <v>6384.79</v>
      </c>
      <c r="C33" s="145">
        <v>6380.9899999999989</v>
      </c>
      <c r="D33" s="243">
        <f>SUM(D7:D32)</f>
        <v>1.0000000000000002</v>
      </c>
      <c r="E33" s="244">
        <f>SUM(E7:E32)</f>
        <v>0.99999999999999978</v>
      </c>
      <c r="F33" s="57">
        <f>(C33-B33)/B33</f>
        <v>-5.9516444550268555E-4</v>
      </c>
      <c r="G33" s="1"/>
      <c r="H33" s="17">
        <v>4932.7900000000009</v>
      </c>
      <c r="I33" s="145">
        <v>4912.7700000000004</v>
      </c>
      <c r="J33" s="243">
        <f>SUM(J7:J32)</f>
        <v>1</v>
      </c>
      <c r="K33" s="244">
        <f>SUM(K7:K32)</f>
        <v>1.0000000000000002</v>
      </c>
      <c r="L33" s="57">
        <f t="shared" si="7"/>
        <v>-4.0585550976223262E-3</v>
      </c>
      <c r="N33" s="29">
        <f t="shared" si="1"/>
        <v>7.7258453292903928</v>
      </c>
      <c r="O33" s="146">
        <f>(I33/C33)*10</f>
        <v>7.699071774129095</v>
      </c>
      <c r="P33" s="57">
        <f t="shared" si="8"/>
        <v>-3.4654531666319117E-3</v>
      </c>
    </row>
    <row r="35" spans="1:16" ht="15.75" thickBot="1" x14ac:dyDescent="0.3"/>
    <row r="36" spans="1:16" x14ac:dyDescent="0.25">
      <c r="A36" s="355" t="s">
        <v>2</v>
      </c>
      <c r="B36" s="349" t="s">
        <v>1</v>
      </c>
      <c r="C36" s="342"/>
      <c r="D36" s="349" t="s">
        <v>104</v>
      </c>
      <c r="E36" s="342"/>
      <c r="F36" s="130" t="s">
        <v>0</v>
      </c>
      <c r="H36" s="358" t="s">
        <v>19</v>
      </c>
      <c r="I36" s="359"/>
      <c r="J36" s="349" t="s">
        <v>104</v>
      </c>
      <c r="K36" s="347"/>
      <c r="L36" s="130" t="s">
        <v>0</v>
      </c>
      <c r="N36" s="341" t="s">
        <v>22</v>
      </c>
      <c r="O36" s="342"/>
      <c r="P36" s="130" t="s">
        <v>0</v>
      </c>
    </row>
    <row r="37" spans="1:16" x14ac:dyDescent="0.25">
      <c r="A37" s="356"/>
      <c r="B37" s="350" t="str">
        <f>B5</f>
        <v>jan-abr</v>
      </c>
      <c r="C37" s="344"/>
      <c r="D37" s="350" t="str">
        <f>B5</f>
        <v>jan-abr</v>
      </c>
      <c r="E37" s="344"/>
      <c r="F37" s="131" t="str">
        <f>F5</f>
        <v>2023/2022</v>
      </c>
      <c r="H37" s="339" t="str">
        <f>B5</f>
        <v>jan-abr</v>
      </c>
      <c r="I37" s="344"/>
      <c r="J37" s="350" t="str">
        <f>B5</f>
        <v>jan-abr</v>
      </c>
      <c r="K37" s="340"/>
      <c r="L37" s="131" t="str">
        <f>L5</f>
        <v>2023/2022</v>
      </c>
      <c r="N37" s="339" t="str">
        <f>B5</f>
        <v>jan-abr</v>
      </c>
      <c r="O37" s="340"/>
      <c r="P37" s="131" t="str">
        <f>P5</f>
        <v>2023/2022</v>
      </c>
    </row>
    <row r="38" spans="1:16" ht="19.5" customHeight="1" thickBot="1" x14ac:dyDescent="0.3">
      <c r="A38" s="357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160</v>
      </c>
      <c r="B39" s="39">
        <v>1626.07</v>
      </c>
      <c r="C39" s="147">
        <v>1836.53</v>
      </c>
      <c r="D39" s="247">
        <f t="shared" ref="D39:D55" si="20">B39/$B$62</f>
        <v>0.43530532971754554</v>
      </c>
      <c r="E39" s="246">
        <f t="shared" ref="E39:E55" si="21">C39/$C$62</f>
        <v>0.4886480647298444</v>
      </c>
      <c r="F39" s="52">
        <f>(C39-B39)/B39</f>
        <v>0.12942862238403025</v>
      </c>
      <c r="H39" s="39">
        <v>619.18799999999999</v>
      </c>
      <c r="I39" s="147">
        <v>658.13900000000001</v>
      </c>
      <c r="J39" s="247">
        <f t="shared" ref="J39:J61" si="22">H39/$H$62</f>
        <v>0.32347901316091937</v>
      </c>
      <c r="K39" s="246">
        <f t="shared" ref="K39:K61" si="23">I39/$I$62</f>
        <v>0.34232714569861605</v>
      </c>
      <c r="L39" s="52">
        <f>(I39-H39)/H39</f>
        <v>6.2906580876890411E-2</v>
      </c>
      <c r="N39" s="27">
        <f t="shared" ref="N39:N62" si="24">(H39/B39)*10</f>
        <v>3.8078803495544471</v>
      </c>
      <c r="O39" s="151">
        <f t="shared" ref="O39:O62" si="25">(I39/C39)*10</f>
        <v>3.5836005945995981</v>
      </c>
      <c r="P39" s="61">
        <f t="shared" si="8"/>
        <v>-5.8898845122875652E-2</v>
      </c>
    </row>
    <row r="40" spans="1:16" ht="20.100000000000001" customHeight="1" x14ac:dyDescent="0.25">
      <c r="A40" s="38" t="s">
        <v>164</v>
      </c>
      <c r="B40" s="19">
        <v>805.75</v>
      </c>
      <c r="C40" s="140">
        <v>793.40000000000009</v>
      </c>
      <c r="D40" s="247">
        <f t="shared" si="20"/>
        <v>0.21570244172754699</v>
      </c>
      <c r="E40" s="215">
        <f t="shared" si="21"/>
        <v>0.21110102996229768</v>
      </c>
      <c r="F40" s="52">
        <f t="shared" ref="F40:F62" si="26">(C40-B40)/B40</f>
        <v>-1.5327334781259583E-2</v>
      </c>
      <c r="H40" s="19">
        <v>350.20500000000004</v>
      </c>
      <c r="I40" s="140">
        <v>374.46799999999996</v>
      </c>
      <c r="J40" s="247">
        <f t="shared" si="22"/>
        <v>0.18295569003924458</v>
      </c>
      <c r="K40" s="215">
        <f t="shared" si="23"/>
        <v>0.19477733669554506</v>
      </c>
      <c r="L40" s="52">
        <f t="shared" ref="L40:L62" si="27">(I40-H40)/H40</f>
        <v>6.9282277523164765E-2</v>
      </c>
      <c r="N40" s="27">
        <f t="shared" si="24"/>
        <v>4.3463233012721068</v>
      </c>
      <c r="O40" s="152">
        <f t="shared" si="25"/>
        <v>4.7197882530879749</v>
      </c>
      <c r="P40" s="52">
        <f t="shared" si="8"/>
        <v>8.5926638661822582E-2</v>
      </c>
    </row>
    <row r="41" spans="1:16" ht="20.100000000000001" customHeight="1" x14ac:dyDescent="0.25">
      <c r="A41" s="38" t="s">
        <v>169</v>
      </c>
      <c r="B41" s="19">
        <v>408.43</v>
      </c>
      <c r="C41" s="140">
        <v>308.70999999999998</v>
      </c>
      <c r="D41" s="247">
        <f t="shared" si="20"/>
        <v>0.10933831619582006</v>
      </c>
      <c r="E41" s="215">
        <f t="shared" si="21"/>
        <v>8.2138894579859983E-2</v>
      </c>
      <c r="F41" s="52">
        <f t="shared" si="26"/>
        <v>-0.24415444507014672</v>
      </c>
      <c r="H41" s="19">
        <v>273.87599999999998</v>
      </c>
      <c r="I41" s="140">
        <v>299.12</v>
      </c>
      <c r="J41" s="247">
        <f t="shared" si="22"/>
        <v>0.14307954645190143</v>
      </c>
      <c r="K41" s="215">
        <f t="shared" si="23"/>
        <v>0.15558551585815464</v>
      </c>
      <c r="L41" s="52">
        <f t="shared" si="27"/>
        <v>9.2173100235143024E-2</v>
      </c>
      <c r="N41" s="27">
        <f t="shared" si="24"/>
        <v>6.7055799035330406</v>
      </c>
      <c r="O41" s="152">
        <f t="shared" si="25"/>
        <v>9.6893524667163362</v>
      </c>
      <c r="P41" s="52">
        <f t="shared" si="8"/>
        <v>0.44496860914463243</v>
      </c>
    </row>
    <row r="42" spans="1:16" ht="20.100000000000001" customHeight="1" x14ac:dyDescent="0.25">
      <c r="A42" s="38" t="s">
        <v>171</v>
      </c>
      <c r="B42" s="19">
        <v>312.54999999999995</v>
      </c>
      <c r="C42" s="140">
        <v>191.32</v>
      </c>
      <c r="D42" s="247">
        <f t="shared" si="20"/>
        <v>8.3670863371945139E-2</v>
      </c>
      <c r="E42" s="215">
        <f t="shared" si="21"/>
        <v>5.0904775715133334E-2</v>
      </c>
      <c r="F42" s="52">
        <f t="shared" si="26"/>
        <v>-0.38787394016957283</v>
      </c>
      <c r="H42" s="19">
        <v>202.55399999999997</v>
      </c>
      <c r="I42" s="140">
        <v>134.54900000000001</v>
      </c>
      <c r="J42" s="247">
        <f t="shared" si="22"/>
        <v>0.10581918259364984</v>
      </c>
      <c r="K42" s="215">
        <f t="shared" si="23"/>
        <v>6.9984874208340625E-2</v>
      </c>
      <c r="L42" s="52">
        <f t="shared" si="27"/>
        <v>-0.33573763045903798</v>
      </c>
      <c r="N42" s="27">
        <f t="shared" si="24"/>
        <v>6.4806910894256919</v>
      </c>
      <c r="O42" s="152">
        <f t="shared" si="25"/>
        <v>7.0326677817269498</v>
      </c>
      <c r="P42" s="52">
        <f t="shared" si="8"/>
        <v>8.5172504704305096E-2</v>
      </c>
    </row>
    <row r="43" spans="1:16" ht="20.100000000000001" customHeight="1" x14ac:dyDescent="0.25">
      <c r="A43" s="38" t="s">
        <v>181</v>
      </c>
      <c r="B43" s="19">
        <v>60.069999999999993</v>
      </c>
      <c r="C43" s="140">
        <v>89.46</v>
      </c>
      <c r="D43" s="247">
        <f t="shared" si="20"/>
        <v>1.6080975084795217E-2</v>
      </c>
      <c r="E43" s="215">
        <f t="shared" si="21"/>
        <v>2.3802745324460736E-2</v>
      </c>
      <c r="F43" s="52">
        <f t="shared" si="26"/>
        <v>0.48926252705177298</v>
      </c>
      <c r="H43" s="19">
        <v>76.569000000000003</v>
      </c>
      <c r="I43" s="140">
        <v>76.92</v>
      </c>
      <c r="J43" s="247">
        <f t="shared" si="22"/>
        <v>4.0001525479690235E-2</v>
      </c>
      <c r="K43" s="215">
        <f t="shared" si="23"/>
        <v>4.0009487429156373E-2</v>
      </c>
      <c r="L43" s="52">
        <f t="shared" si="27"/>
        <v>4.5841006151314378E-3</v>
      </c>
      <c r="N43" s="27">
        <f t="shared" si="24"/>
        <v>12.746628932911605</v>
      </c>
      <c r="O43" s="152">
        <f t="shared" si="25"/>
        <v>8.5982562038900081</v>
      </c>
      <c r="P43" s="52">
        <f t="shared" si="8"/>
        <v>-0.32544861475574616</v>
      </c>
    </row>
    <row r="44" spans="1:16" ht="20.100000000000001" customHeight="1" x14ac:dyDescent="0.25">
      <c r="A44" s="38" t="s">
        <v>165</v>
      </c>
      <c r="B44" s="19">
        <v>177.19</v>
      </c>
      <c r="C44" s="140">
        <v>107.5</v>
      </c>
      <c r="D44" s="247">
        <f t="shared" si="20"/>
        <v>4.7434459385298229E-2</v>
      </c>
      <c r="E44" s="215">
        <f t="shared" si="21"/>
        <v>2.8602672953046381E-2</v>
      </c>
      <c r="F44" s="52">
        <f t="shared" si="26"/>
        <v>-0.39330662001241606</v>
      </c>
      <c r="H44" s="19">
        <v>93.173999999999992</v>
      </c>
      <c r="I44" s="140">
        <v>69.835000000000008</v>
      </c>
      <c r="J44" s="247">
        <f t="shared" si="22"/>
        <v>4.8676385156455712E-2</v>
      </c>
      <c r="K44" s="215">
        <f t="shared" si="23"/>
        <v>3.6324266180643987E-2</v>
      </c>
      <c r="L44" s="52">
        <f t="shared" si="27"/>
        <v>-0.25048833365531142</v>
      </c>
      <c r="N44" s="27">
        <f t="shared" si="24"/>
        <v>5.2584231615779666</v>
      </c>
      <c r="O44" s="152">
        <f t="shared" si="25"/>
        <v>6.496279069767442</v>
      </c>
      <c r="P44" s="52">
        <f t="shared" si="8"/>
        <v>0.23540439218246845</v>
      </c>
    </row>
    <row r="45" spans="1:16" ht="20.100000000000001" customHeight="1" x14ac:dyDescent="0.25">
      <c r="A45" s="38" t="s">
        <v>173</v>
      </c>
      <c r="B45" s="19">
        <v>125.47000000000001</v>
      </c>
      <c r="C45" s="140">
        <v>94.59</v>
      </c>
      <c r="D45" s="247">
        <f t="shared" si="20"/>
        <v>3.3588812117350694E-2</v>
      </c>
      <c r="E45" s="215">
        <f t="shared" si="21"/>
        <v>2.5167691484917744E-2</v>
      </c>
      <c r="F45" s="52">
        <f t="shared" si="26"/>
        <v>-0.24611460906989724</v>
      </c>
      <c r="H45" s="19">
        <v>107.99299999999999</v>
      </c>
      <c r="I45" s="140">
        <v>64.751000000000005</v>
      </c>
      <c r="J45" s="247">
        <f t="shared" si="22"/>
        <v>5.6418194584338138E-2</v>
      </c>
      <c r="K45" s="215">
        <f t="shared" si="23"/>
        <v>3.3679853360963394E-2</v>
      </c>
      <c r="L45" s="52">
        <f t="shared" si="27"/>
        <v>-0.40041484170270286</v>
      </c>
      <c r="N45" s="27">
        <f t="shared" si="24"/>
        <v>8.6070773890172934</v>
      </c>
      <c r="O45" s="152">
        <f t="shared" si="25"/>
        <v>6.8454382069986259</v>
      </c>
      <c r="P45" s="52">
        <f t="shared" si="8"/>
        <v>-0.20467332898232501</v>
      </c>
    </row>
    <row r="46" spans="1:16" ht="20.100000000000001" customHeight="1" x14ac:dyDescent="0.25">
      <c r="A46" s="38" t="s">
        <v>170</v>
      </c>
      <c r="B46" s="19">
        <v>37.79</v>
      </c>
      <c r="C46" s="140">
        <v>52.52</v>
      </c>
      <c r="D46" s="247">
        <f t="shared" si="20"/>
        <v>1.0116531520799256E-2</v>
      </c>
      <c r="E46" s="215">
        <f t="shared" si="21"/>
        <v>1.397406868366508E-2</v>
      </c>
      <c r="F46" s="52">
        <f t="shared" si="26"/>
        <v>0.38978565758137085</v>
      </c>
      <c r="H46" s="19">
        <v>28.68</v>
      </c>
      <c r="I46" s="140">
        <v>51.362000000000002</v>
      </c>
      <c r="J46" s="247">
        <f t="shared" si="22"/>
        <v>1.4983136135479316E-2</v>
      </c>
      <c r="K46" s="215">
        <f t="shared" si="23"/>
        <v>2.671564343910985E-2</v>
      </c>
      <c r="L46" s="52">
        <f t="shared" si="27"/>
        <v>0.79086471408647152</v>
      </c>
      <c r="N46" s="27">
        <f t="shared" si="24"/>
        <v>7.5893093410955279</v>
      </c>
      <c r="O46" s="152">
        <f t="shared" si="25"/>
        <v>9.7795125666412801</v>
      </c>
      <c r="P46" s="52">
        <f t="shared" si="8"/>
        <v>0.28859058540228028</v>
      </c>
    </row>
    <row r="47" spans="1:16" ht="20.100000000000001" customHeight="1" x14ac:dyDescent="0.25">
      <c r="A47" s="38" t="s">
        <v>186</v>
      </c>
      <c r="B47" s="19">
        <v>6.88</v>
      </c>
      <c r="C47" s="140">
        <v>119.78</v>
      </c>
      <c r="D47" s="247">
        <f t="shared" si="20"/>
        <v>1.8418030395104229E-3</v>
      </c>
      <c r="E47" s="215">
        <f t="shared" si="21"/>
        <v>3.1870029454101355E-2</v>
      </c>
      <c r="F47" s="52">
        <f t="shared" si="26"/>
        <v>16.409883720930235</v>
      </c>
      <c r="H47" s="19">
        <v>4.2080000000000002</v>
      </c>
      <c r="I47" s="140">
        <v>48.829000000000001</v>
      </c>
      <c r="J47" s="247">
        <f t="shared" si="22"/>
        <v>2.1983625124859475E-3</v>
      </c>
      <c r="K47" s="215">
        <f t="shared" si="23"/>
        <v>2.5398118326550655E-2</v>
      </c>
      <c r="L47" s="52">
        <f t="shared" si="27"/>
        <v>10.603849809885931</v>
      </c>
      <c r="N47" s="27">
        <f t="shared" si="24"/>
        <v>6.1162790697674421</v>
      </c>
      <c r="O47" s="152">
        <f t="shared" si="25"/>
        <v>4.0765570212055433</v>
      </c>
      <c r="P47" s="52">
        <f t="shared" si="8"/>
        <v>-0.33349067714129904</v>
      </c>
    </row>
    <row r="48" spans="1:16" ht="20.100000000000001" customHeight="1" x14ac:dyDescent="0.25">
      <c r="A48" s="38" t="s">
        <v>172</v>
      </c>
      <c r="B48" s="19">
        <v>44.3</v>
      </c>
      <c r="C48" s="140">
        <v>39.770000000000003</v>
      </c>
      <c r="D48" s="247">
        <f t="shared" si="20"/>
        <v>1.1859284106149962E-2</v>
      </c>
      <c r="E48" s="215">
        <f t="shared" si="21"/>
        <v>1.0581658635745625E-2</v>
      </c>
      <c r="F48" s="52">
        <f t="shared" ref="F48:F54" si="28">(C48-B48)/B48</f>
        <v>-0.102257336343115</v>
      </c>
      <c r="H48" s="19">
        <v>58.941000000000003</v>
      </c>
      <c r="I48" s="140">
        <v>42.268000000000001</v>
      </c>
      <c r="J48" s="247">
        <f t="shared" si="22"/>
        <v>3.0792225486795204E-2</v>
      </c>
      <c r="K48" s="215">
        <f t="shared" si="23"/>
        <v>2.1985452608626905E-2</v>
      </c>
      <c r="L48" s="52">
        <f t="shared" ref="L48:L55" si="29">(I48-H48)/H48</f>
        <v>-0.2828760964354185</v>
      </c>
      <c r="N48" s="27">
        <f t="shared" ref="N48:N51" si="30">(H48/B48)*10</f>
        <v>13.304966139954855</v>
      </c>
      <c r="O48" s="152">
        <f t="shared" ref="O48:O51" si="31">(I48/C48)*10</f>
        <v>10.62811164194116</v>
      </c>
      <c r="P48" s="52">
        <f t="shared" ref="P48:P51" si="32">(O48-N48)/N48</f>
        <v>-0.20119213155868862</v>
      </c>
    </row>
    <row r="49" spans="1:16" ht="20.100000000000001" customHeight="1" x14ac:dyDescent="0.25">
      <c r="A49" s="38" t="s">
        <v>174</v>
      </c>
      <c r="B49" s="19">
        <v>28.189999999999998</v>
      </c>
      <c r="C49" s="140">
        <v>48.370000000000005</v>
      </c>
      <c r="D49" s="247">
        <f t="shared" si="20"/>
        <v>7.5465737912498278E-3</v>
      </c>
      <c r="E49" s="215">
        <f t="shared" si="21"/>
        <v>1.2869872471989336E-2</v>
      </c>
      <c r="F49" s="52">
        <f t="shared" si="28"/>
        <v>0.7158566867683579</v>
      </c>
      <c r="H49" s="19">
        <v>16.042999999999999</v>
      </c>
      <c r="I49" s="140">
        <v>32.44</v>
      </c>
      <c r="J49" s="247">
        <f t="shared" si="22"/>
        <v>8.381257078852674E-3</v>
      </c>
      <c r="K49" s="215">
        <f t="shared" si="23"/>
        <v>1.6873475977662929E-2</v>
      </c>
      <c r="L49" s="52">
        <f t="shared" si="29"/>
        <v>1.0220656984354546</v>
      </c>
      <c r="N49" s="27">
        <f t="shared" si="30"/>
        <v>5.6910251862362538</v>
      </c>
      <c r="O49" s="152">
        <f t="shared" si="31"/>
        <v>6.7066363448418436</v>
      </c>
      <c r="P49" s="52">
        <f t="shared" si="32"/>
        <v>0.17845838409955481</v>
      </c>
    </row>
    <row r="50" spans="1:16" ht="20.100000000000001" customHeight="1" x14ac:dyDescent="0.25">
      <c r="A50" s="38" t="s">
        <v>184</v>
      </c>
      <c r="B50" s="19">
        <v>6.33</v>
      </c>
      <c r="C50" s="140">
        <v>15.649999999999999</v>
      </c>
      <c r="D50" s="247">
        <f t="shared" si="20"/>
        <v>1.6945658779216537E-3</v>
      </c>
      <c r="E50" s="215">
        <f t="shared" si="21"/>
        <v>4.1640170392109382E-3</v>
      </c>
      <c r="F50" s="52">
        <f t="shared" si="28"/>
        <v>1.4723538704581356</v>
      </c>
      <c r="H50" s="19">
        <v>5.4589999999999996</v>
      </c>
      <c r="I50" s="140">
        <v>16.919999999999998</v>
      </c>
      <c r="J50" s="247">
        <f t="shared" si="22"/>
        <v>2.8519156263452435E-3</v>
      </c>
      <c r="K50" s="215">
        <f t="shared" si="23"/>
        <v>8.8008388884727728E-3</v>
      </c>
      <c r="L50" s="52">
        <f t="shared" si="29"/>
        <v>2.0994687671734749</v>
      </c>
      <c r="N50" s="27">
        <f t="shared" si="30"/>
        <v>8.6240126382306475</v>
      </c>
      <c r="O50" s="152">
        <f t="shared" si="31"/>
        <v>10.811501597444089</v>
      </c>
      <c r="P50" s="52">
        <f t="shared" si="32"/>
        <v>0.25365094544460676</v>
      </c>
    </row>
    <row r="51" spans="1:16" ht="20.100000000000001" customHeight="1" x14ac:dyDescent="0.25">
      <c r="A51" s="38" t="s">
        <v>183</v>
      </c>
      <c r="B51" s="19">
        <v>0.36</v>
      </c>
      <c r="C51" s="140">
        <v>15.439999999999998</v>
      </c>
      <c r="D51" s="247">
        <f t="shared" si="20"/>
        <v>9.6373414858103525E-5</v>
      </c>
      <c r="E51" s="215">
        <f t="shared" si="21"/>
        <v>4.1081420501863824E-3</v>
      </c>
      <c r="F51" s="52">
        <f t="shared" si="28"/>
        <v>41.888888888888886</v>
      </c>
      <c r="H51" s="19">
        <v>0.45400000000000001</v>
      </c>
      <c r="I51" s="140">
        <v>11.665999999999999</v>
      </c>
      <c r="J51" s="247">
        <f t="shared" si="22"/>
        <v>2.3718074635661123E-4</v>
      </c>
      <c r="K51" s="215">
        <f t="shared" si="23"/>
        <v>6.0680015645935802E-3</v>
      </c>
      <c r="L51" s="52">
        <f t="shared" si="29"/>
        <v>24.696035242290744</v>
      </c>
      <c r="N51" s="27">
        <f t="shared" si="30"/>
        <v>12.611111111111112</v>
      </c>
      <c r="O51" s="152">
        <f t="shared" si="31"/>
        <v>7.5556994818652861</v>
      </c>
      <c r="P51" s="52">
        <f t="shared" si="32"/>
        <v>-0.40086964460980118</v>
      </c>
    </row>
    <row r="52" spans="1:16" ht="20.100000000000001" customHeight="1" x14ac:dyDescent="0.25">
      <c r="A52" s="38" t="s">
        <v>175</v>
      </c>
      <c r="B52" s="19">
        <v>20.51</v>
      </c>
      <c r="C52" s="140">
        <v>15.610000000000001</v>
      </c>
      <c r="D52" s="247">
        <f t="shared" si="20"/>
        <v>5.4906076076102874E-3</v>
      </c>
      <c r="E52" s="215">
        <f t="shared" si="21"/>
        <v>4.1533741841586419E-3</v>
      </c>
      <c r="F52" s="52">
        <f t="shared" si="28"/>
        <v>-0.23890784982935154</v>
      </c>
      <c r="H52" s="19">
        <v>14.195</v>
      </c>
      <c r="I52" s="140">
        <v>10.766</v>
      </c>
      <c r="J52" s="247">
        <f t="shared" si="22"/>
        <v>7.4158165077799479E-3</v>
      </c>
      <c r="K52" s="215">
        <f t="shared" si="23"/>
        <v>5.5998718364833264E-3</v>
      </c>
      <c r="L52" s="52">
        <f t="shared" si="29"/>
        <v>-0.24156393096160622</v>
      </c>
      <c r="N52" s="27">
        <f t="shared" si="24"/>
        <v>6.9210141394441731</v>
      </c>
      <c r="O52" s="152">
        <f t="shared" si="25"/>
        <v>6.8968609865470842</v>
      </c>
      <c r="P52" s="52">
        <f t="shared" si="8"/>
        <v>-3.4898285728727899E-3</v>
      </c>
    </row>
    <row r="53" spans="1:16" ht="20.100000000000001" customHeight="1" x14ac:dyDescent="0.25">
      <c r="A53" s="38" t="s">
        <v>187</v>
      </c>
      <c r="B53" s="19">
        <v>45.72</v>
      </c>
      <c r="C53" s="140">
        <v>7.3599999999999994</v>
      </c>
      <c r="D53" s="247">
        <f t="shared" si="20"/>
        <v>1.2239423686979148E-2</v>
      </c>
      <c r="E53" s="215">
        <f t="shared" si="21"/>
        <v>1.9582853296225243E-3</v>
      </c>
      <c r="F53" s="52">
        <f t="shared" si="28"/>
        <v>-0.83902012248468938</v>
      </c>
      <c r="H53" s="19">
        <v>30.098000000000003</v>
      </c>
      <c r="I53" s="140">
        <v>7.6</v>
      </c>
      <c r="J53" s="247">
        <f t="shared" si="22"/>
        <v>1.5723934149430144E-2</v>
      </c>
      <c r="K53" s="215">
        <f t="shared" si="23"/>
        <v>3.9530954818199219E-3</v>
      </c>
      <c r="L53" s="52">
        <f t="shared" si="29"/>
        <v>-0.74749152767625771</v>
      </c>
      <c r="N53" s="27">
        <f t="shared" ref="N53:N54" si="33">(H53/B53)*10</f>
        <v>6.5831146106736664</v>
      </c>
      <c r="O53" s="152">
        <f t="shared" ref="O53:O54" si="34">(I53/C53)*10</f>
        <v>10.326086956521738</v>
      </c>
      <c r="P53" s="52">
        <f t="shared" ref="P53:P54" si="35">(O53-N53)/N53</f>
        <v>0.56857165144585631</v>
      </c>
    </row>
    <row r="54" spans="1:16" ht="20.100000000000001" customHeight="1" x14ac:dyDescent="0.25">
      <c r="A54" s="38" t="s">
        <v>189</v>
      </c>
      <c r="B54" s="19">
        <v>6.43</v>
      </c>
      <c r="C54" s="140">
        <v>9.0499999999999989</v>
      </c>
      <c r="D54" s="247">
        <f t="shared" si="20"/>
        <v>1.7213362709377934E-3</v>
      </c>
      <c r="E54" s="215">
        <f t="shared" si="21"/>
        <v>2.4079459555820439E-3</v>
      </c>
      <c r="F54" s="52">
        <f t="shared" si="28"/>
        <v>0.40746500777604966</v>
      </c>
      <c r="H54" s="19">
        <v>2.4729999999999999</v>
      </c>
      <c r="I54" s="140">
        <v>7.2250000000000005</v>
      </c>
      <c r="J54" s="247">
        <f t="shared" si="22"/>
        <v>1.291955915726651E-3</v>
      </c>
      <c r="K54" s="215">
        <f t="shared" si="23"/>
        <v>3.7580414284406499E-3</v>
      </c>
      <c r="L54" s="52">
        <f t="shared" si="29"/>
        <v>1.9215527699150832</v>
      </c>
      <c r="N54" s="27">
        <f t="shared" si="33"/>
        <v>3.8460342146189737</v>
      </c>
      <c r="O54" s="152">
        <f t="shared" si="34"/>
        <v>7.9834254143646426</v>
      </c>
      <c r="P54" s="52">
        <f t="shared" si="35"/>
        <v>1.0757551724369045</v>
      </c>
    </row>
    <row r="55" spans="1:16" ht="20.100000000000001" customHeight="1" x14ac:dyDescent="0.25">
      <c r="A55" s="38" t="s">
        <v>185</v>
      </c>
      <c r="B55" s="19">
        <v>7.01</v>
      </c>
      <c r="C55" s="140">
        <v>5.0699999999999994</v>
      </c>
      <c r="D55" s="247">
        <f t="shared" si="20"/>
        <v>1.8766045504314047E-3</v>
      </c>
      <c r="E55" s="215">
        <f t="shared" si="21"/>
        <v>1.3489818778785595E-3</v>
      </c>
      <c r="F55" s="52">
        <f t="shared" si="26"/>
        <v>-0.27674750356633387</v>
      </c>
      <c r="H55" s="19">
        <v>17.236999999999998</v>
      </c>
      <c r="I55" s="140">
        <v>6.5540000000000003</v>
      </c>
      <c r="J55" s="247">
        <f t="shared" si="22"/>
        <v>9.0050319932795317E-3</v>
      </c>
      <c r="K55" s="215">
        <f t="shared" si="23"/>
        <v>3.4090247089273384E-3</v>
      </c>
      <c r="L55" s="52">
        <f t="shared" si="29"/>
        <v>-0.61977142194117296</v>
      </c>
      <c r="N55" s="27">
        <f t="shared" ref="N55" si="36">(H55/B55)*10</f>
        <v>24.589158345221112</v>
      </c>
      <c r="O55" s="152">
        <f t="shared" ref="O55" si="37">(I55/C55)*10</f>
        <v>12.927021696252467</v>
      </c>
      <c r="P55" s="52">
        <f t="shared" ref="P55" si="38">(O55-N55)/N55</f>
        <v>-0.47427961889696701</v>
      </c>
    </row>
    <row r="56" spans="1:16" ht="20.100000000000001" customHeight="1" x14ac:dyDescent="0.25">
      <c r="A56" s="38" t="s">
        <v>192</v>
      </c>
      <c r="B56" s="19">
        <v>3.12</v>
      </c>
      <c r="C56" s="140">
        <v>4.4000000000000004</v>
      </c>
      <c r="D56" s="247">
        <f t="shared" ref="D56:D57" si="39">B56/$B$62</f>
        <v>8.3523626210356395E-4</v>
      </c>
      <c r="E56" s="215">
        <f t="shared" ref="E56:E57" si="40">C56/$C$62</f>
        <v>1.1707140557525961E-3</v>
      </c>
      <c r="F56" s="52">
        <f t="shared" ref="F56:F57" si="41">(C56-B56)/B56</f>
        <v>0.4102564102564103</v>
      </c>
      <c r="H56" s="19">
        <v>3.09</v>
      </c>
      <c r="I56" s="140">
        <v>5.3629999999999995</v>
      </c>
      <c r="J56" s="247">
        <f t="shared" si="22"/>
        <v>1.6142918639690058E-3</v>
      </c>
      <c r="K56" s="215">
        <f t="shared" si="23"/>
        <v>2.7895330353947686E-3</v>
      </c>
      <c r="L56" s="52">
        <f t="shared" ref="L56" si="42">(I56-H56)/H56</f>
        <v>0.7355987055016181</v>
      </c>
      <c r="N56" s="27">
        <f t="shared" ref="N56" si="43">(H56/B56)*10</f>
        <v>9.9038461538461533</v>
      </c>
      <c r="O56" s="152">
        <f t="shared" ref="O56" si="44">(I56/C56)*10</f>
        <v>12.188636363636363</v>
      </c>
      <c r="P56" s="52">
        <f t="shared" ref="P56" si="45">(O56-N56)/N56</f>
        <v>0.23069726390114736</v>
      </c>
    </row>
    <row r="57" spans="1:16" ht="20.100000000000001" customHeight="1" x14ac:dyDescent="0.25">
      <c r="A57" s="38" t="s">
        <v>188</v>
      </c>
      <c r="B57" s="19">
        <v>0.3</v>
      </c>
      <c r="C57" s="140">
        <v>0.85</v>
      </c>
      <c r="D57" s="247">
        <f t="shared" si="39"/>
        <v>8.0311179048419602E-5</v>
      </c>
      <c r="E57" s="215">
        <f t="shared" si="40"/>
        <v>2.2616066986129695E-4</v>
      </c>
      <c r="F57" s="52">
        <f t="shared" si="41"/>
        <v>1.8333333333333335</v>
      </c>
      <c r="H57" s="19">
        <v>0.30800000000000005</v>
      </c>
      <c r="I57" s="140">
        <v>1.5389999999999999</v>
      </c>
      <c r="J57" s="247">
        <f t="shared" si="22"/>
        <v>1.6090676184545434E-4</v>
      </c>
      <c r="K57" s="215">
        <f t="shared" si="23"/>
        <v>8.0050183506853419E-4</v>
      </c>
      <c r="L57" s="52">
        <f t="shared" si="27"/>
        <v>3.9967532467532458</v>
      </c>
      <c r="N57" s="27">
        <f t="shared" ref="N57" si="46">(H57/B57)*10</f>
        <v>10.266666666666669</v>
      </c>
      <c r="O57" s="152">
        <f t="shared" ref="O57" si="47">(I57/C57)*10</f>
        <v>18.105882352941176</v>
      </c>
      <c r="P57" s="52">
        <f t="shared" ref="P57" si="48">(O57-N57)/N57</f>
        <v>0.76355996944232185</v>
      </c>
    </row>
    <row r="58" spans="1:16" ht="20.100000000000001" customHeight="1" x14ac:dyDescent="0.25">
      <c r="A58" s="38" t="s">
        <v>190</v>
      </c>
      <c r="B58" s="19">
        <v>0.58000000000000007</v>
      </c>
      <c r="C58" s="140">
        <v>1.1400000000000001</v>
      </c>
      <c r="D58" s="247">
        <f>B58/$B$62</f>
        <v>1.5526827949361124E-4</v>
      </c>
      <c r="E58" s="215">
        <f>C58/$C$62</f>
        <v>3.0332136899044541E-4</v>
      </c>
      <c r="F58" s="52">
        <f t="shared" si="26"/>
        <v>0.96551724137931028</v>
      </c>
      <c r="H58" s="19">
        <v>0.45999999999999996</v>
      </c>
      <c r="I58" s="140">
        <v>1.0609999999999999</v>
      </c>
      <c r="J58" s="247">
        <f t="shared" si="22"/>
        <v>2.403152936652889E-4</v>
      </c>
      <c r="K58" s="215">
        <f t="shared" si="23"/>
        <v>5.5187293502775489E-4</v>
      </c>
      <c r="L58" s="52">
        <f t="shared" ref="L58:L59" si="49">(I58-H58)/H58</f>
        <v>1.3065217391304349</v>
      </c>
      <c r="N58" s="27">
        <f t="shared" ref="N58" si="50">(H58/B58)*10</f>
        <v>7.9310344827586192</v>
      </c>
      <c r="O58" s="152">
        <f t="shared" ref="O58" si="51">(I58/C58)*10</f>
        <v>9.3070175438596472</v>
      </c>
      <c r="P58" s="52">
        <f t="shared" ref="P58" si="52">(O58-N58)/N58</f>
        <v>0.17349351639969487</v>
      </c>
    </row>
    <row r="59" spans="1:16" ht="20.100000000000001" customHeight="1" x14ac:dyDescent="0.25">
      <c r="A59" s="38" t="s">
        <v>213</v>
      </c>
      <c r="B59" s="19">
        <v>2.1900000000000004</v>
      </c>
      <c r="C59" s="140">
        <v>0.96000000000000008</v>
      </c>
      <c r="D59" s="247">
        <f>B59/$B$62</f>
        <v>5.8627160705346324E-4</v>
      </c>
      <c r="E59" s="215">
        <f>C59/$C$62</f>
        <v>2.5542852125511192E-4</v>
      </c>
      <c r="F59" s="52">
        <f t="shared" si="26"/>
        <v>-0.56164383561643849</v>
      </c>
      <c r="H59" s="19">
        <v>1.744</v>
      </c>
      <c r="I59" s="140">
        <v>0.81700000000000006</v>
      </c>
      <c r="J59" s="247">
        <f t="shared" si="22"/>
        <v>9.1110841772231279E-4</v>
      </c>
      <c r="K59" s="215">
        <f t="shared" si="23"/>
        <v>4.2495776429564164E-4</v>
      </c>
      <c r="L59" s="52">
        <f t="shared" si="49"/>
        <v>-0.53153669724770636</v>
      </c>
      <c r="N59" s="27">
        <f t="shared" ref="N59:N60" si="53">(H59/B59)*10</f>
        <v>7.963470319634701</v>
      </c>
      <c r="O59" s="152">
        <f t="shared" ref="O59:O60" si="54">(I59/C59)*10</f>
        <v>8.5104166666666679</v>
      </c>
      <c r="P59" s="52">
        <f t="shared" ref="P59:P60" si="55">(O59-N59)/N59</f>
        <v>6.8681909403670166E-2</v>
      </c>
    </row>
    <row r="60" spans="1:16" ht="20.100000000000001" customHeight="1" x14ac:dyDescent="0.25">
      <c r="A60" s="38" t="s">
        <v>191</v>
      </c>
      <c r="B60" s="19">
        <v>2.79</v>
      </c>
      <c r="C60" s="140">
        <v>0.9</v>
      </c>
      <c r="D60" s="247">
        <f>B60/$B$62</f>
        <v>7.4689396515030234E-4</v>
      </c>
      <c r="E60" s="215">
        <f>C60/$C$62</f>
        <v>2.3946423867666737E-4</v>
      </c>
      <c r="F60" s="52">
        <f t="shared" si="26"/>
        <v>-0.67741935483870974</v>
      </c>
      <c r="H60" s="19">
        <v>2.5880000000000001</v>
      </c>
      <c r="I60" s="140">
        <v>0.33300000000000002</v>
      </c>
      <c r="J60" s="247">
        <f t="shared" si="22"/>
        <v>1.3520347391429734E-3</v>
      </c>
      <c r="K60" s="215">
        <f t="shared" si="23"/>
        <v>1.7320799940079396E-4</v>
      </c>
      <c r="L60" s="52">
        <f t="shared" ref="L60" si="56">(I60-H60)/H60</f>
        <v>-0.87132921174652234</v>
      </c>
      <c r="N60" s="27">
        <f t="shared" si="53"/>
        <v>9.2759856630824373</v>
      </c>
      <c r="O60" s="152">
        <f t="shared" si="54"/>
        <v>3.7</v>
      </c>
      <c r="P60" s="52">
        <f t="shared" si="55"/>
        <v>-0.60112055641421946</v>
      </c>
    </row>
    <row r="61" spans="1:16" ht="20.100000000000001" customHeight="1" thickBot="1" x14ac:dyDescent="0.3">
      <c r="A61" s="8" t="s">
        <v>17</v>
      </c>
      <c r="B61" s="19">
        <f>B62-SUM(B39:B60)</f>
        <v>7.4400000000005093</v>
      </c>
      <c r="C61" s="140">
        <f>C62-SUM(C39:C60)</f>
        <v>9.9999999988540367E-3</v>
      </c>
      <c r="D61" s="247">
        <f>B61/$B$62</f>
        <v>1.9917172404009427E-3</v>
      </c>
      <c r="E61" s="215">
        <f>C61/$C$62</f>
        <v>2.660713762769174E-6</v>
      </c>
      <c r="F61" s="52">
        <f t="shared" si="26"/>
        <v>-0.99865591397864872</v>
      </c>
      <c r="H61" s="19">
        <f>H62-SUM(H39:H60)</f>
        <v>4.6150000000000091</v>
      </c>
      <c r="I61" s="140">
        <f>I62-SUM(I39:I60)</f>
        <v>1.8999999999778083E-2</v>
      </c>
      <c r="J61" s="247">
        <f t="shared" si="22"/>
        <v>2.4109893049245879E-3</v>
      </c>
      <c r="K61" s="215">
        <f t="shared" si="23"/>
        <v>9.8827387044343763E-6</v>
      </c>
      <c r="L61" s="52">
        <f t="shared" ref="L61" si="57">(I61-H61)/H61</f>
        <v>-0.99588299024923554</v>
      </c>
      <c r="N61" s="27">
        <f t="shared" ref="N61" si="58">(H61/B61)*10</f>
        <v>6.2029569892468999</v>
      </c>
      <c r="O61" s="152">
        <f t="shared" ref="O61" si="59">(I61/C61)*10</f>
        <v>19.000000001955414</v>
      </c>
      <c r="P61" s="52">
        <f t="shared" ref="P61" si="60">(O61-N61)/N61</f>
        <v>2.0630552549199925</v>
      </c>
    </row>
    <row r="62" spans="1:16" ht="26.25" customHeight="1" thickBot="1" x14ac:dyDescent="0.3">
      <c r="A62" s="12" t="s">
        <v>18</v>
      </c>
      <c r="B62" s="17">
        <v>3735.4700000000003</v>
      </c>
      <c r="C62" s="145">
        <v>3758.3900000000003</v>
      </c>
      <c r="D62" s="253">
        <f>SUM(D39:D61)</f>
        <v>1.0000000000000002</v>
      </c>
      <c r="E62" s="254">
        <f>SUM(E39:E61)</f>
        <v>0.99999999999999978</v>
      </c>
      <c r="F62" s="57">
        <f t="shared" si="26"/>
        <v>6.1357740792992773E-3</v>
      </c>
      <c r="G62" s="1"/>
      <c r="H62" s="17">
        <v>1914.1519999999996</v>
      </c>
      <c r="I62" s="145">
        <v>1922.5439999999999</v>
      </c>
      <c r="J62" s="253">
        <f>SUM(J39:J61)</f>
        <v>1.0000000000000002</v>
      </c>
      <c r="K62" s="254">
        <f>SUM(K39:K61)</f>
        <v>0.99999999999999978</v>
      </c>
      <c r="L62" s="57">
        <f t="shared" si="27"/>
        <v>4.38418683573733E-3</v>
      </c>
      <c r="M62" s="1"/>
      <c r="N62" s="29">
        <f t="shared" si="24"/>
        <v>5.1242601332630144</v>
      </c>
      <c r="O62" s="146">
        <f t="shared" si="25"/>
        <v>5.1153392809154976</v>
      </c>
      <c r="P62" s="57">
        <f t="shared" si="8"/>
        <v>-1.7409054410819358E-3</v>
      </c>
    </row>
    <row r="64" spans="1:16" ht="15.75" thickBot="1" x14ac:dyDescent="0.3"/>
    <row r="65" spans="1:16" x14ac:dyDescent="0.25">
      <c r="A65" s="355" t="s">
        <v>15</v>
      </c>
      <c r="B65" s="349" t="s">
        <v>1</v>
      </c>
      <c r="C65" s="342"/>
      <c r="D65" s="349" t="s">
        <v>104</v>
      </c>
      <c r="E65" s="342"/>
      <c r="F65" s="130" t="s">
        <v>0</v>
      </c>
      <c r="H65" s="358" t="s">
        <v>19</v>
      </c>
      <c r="I65" s="359"/>
      <c r="J65" s="349" t="s">
        <v>104</v>
      </c>
      <c r="K65" s="347"/>
      <c r="L65" s="130" t="s">
        <v>0</v>
      </c>
      <c r="N65" s="341" t="s">
        <v>22</v>
      </c>
      <c r="O65" s="342"/>
      <c r="P65" s="130" t="s">
        <v>0</v>
      </c>
    </row>
    <row r="66" spans="1:16" x14ac:dyDescent="0.25">
      <c r="A66" s="356"/>
      <c r="B66" s="350" t="str">
        <f>B5</f>
        <v>jan-abr</v>
      </c>
      <c r="C66" s="344"/>
      <c r="D66" s="350" t="str">
        <f>B5</f>
        <v>jan-abr</v>
      </c>
      <c r="E66" s="344"/>
      <c r="F66" s="131" t="str">
        <f>F37</f>
        <v>2023/2022</v>
      </c>
      <c r="H66" s="339" t="str">
        <f>B5</f>
        <v>jan-abr</v>
      </c>
      <c r="I66" s="344"/>
      <c r="J66" s="350" t="str">
        <f>B5</f>
        <v>jan-abr</v>
      </c>
      <c r="K66" s="340"/>
      <c r="L66" s="131" t="str">
        <f>L37</f>
        <v>2023/2022</v>
      </c>
      <c r="N66" s="339" t="str">
        <f>B5</f>
        <v>jan-abr</v>
      </c>
      <c r="O66" s="340"/>
      <c r="P66" s="131" t="str">
        <f>P37</f>
        <v>2023/2022</v>
      </c>
    </row>
    <row r="67" spans="1:16" ht="19.5" customHeight="1" thickBot="1" x14ac:dyDescent="0.3">
      <c r="A67" s="357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 t="s">
        <v>23</v>
      </c>
    </row>
    <row r="68" spans="1:16" ht="20.100000000000001" customHeight="1" x14ac:dyDescent="0.25">
      <c r="A68" s="38" t="s">
        <v>161</v>
      </c>
      <c r="B68" s="39">
        <v>688.09</v>
      </c>
      <c r="C68" s="147">
        <v>823.34</v>
      </c>
      <c r="D68" s="247">
        <f t="shared" ref="D68:D78" si="61">B68/$B$95</f>
        <v>0.25972324973955585</v>
      </c>
      <c r="E68" s="246">
        <f t="shared" ref="E68:E78" si="62">C68/$C$95</f>
        <v>0.31394036452375496</v>
      </c>
      <c r="F68" s="61">
        <f t="shared" ref="F68:F93" si="63">(C68-B68)/B68</f>
        <v>0.1965585897193681</v>
      </c>
      <c r="H68" s="19">
        <v>1385.463</v>
      </c>
      <c r="I68" s="147">
        <v>1449.903</v>
      </c>
      <c r="J68" s="245">
        <f t="shared" ref="J68:J78" si="64">H68/$H$95</f>
        <v>0.45896957502025759</v>
      </c>
      <c r="K68" s="246">
        <f t="shared" ref="K68:K78" si="65">I68/$I$95</f>
        <v>0.48488074145566246</v>
      </c>
      <c r="L68" s="61">
        <f t="shared" ref="L68:L70" si="66">(I68-H68)/H68</f>
        <v>4.6511527193436458E-2</v>
      </c>
      <c r="N68" s="41">
        <f t="shared" ref="N68:N72" si="67">(H68/B68)*10</f>
        <v>20.134909677513114</v>
      </c>
      <c r="O68" s="149">
        <f t="shared" ref="O68:O72" si="68">(I68/C68)*10</f>
        <v>17.610015303519809</v>
      </c>
      <c r="P68" s="61">
        <f t="shared" si="8"/>
        <v>-0.12539884282734751</v>
      </c>
    </row>
    <row r="69" spans="1:16" ht="20.100000000000001" customHeight="1" x14ac:dyDescent="0.25">
      <c r="A69" s="38" t="s">
        <v>182</v>
      </c>
      <c r="B69" s="19">
        <v>684.24</v>
      </c>
      <c r="C69" s="140">
        <v>617.87</v>
      </c>
      <c r="D69" s="247">
        <f t="shared" si="61"/>
        <v>0.25827004665348091</v>
      </c>
      <c r="E69" s="215">
        <f t="shared" si="62"/>
        <v>0.23559444825745438</v>
      </c>
      <c r="F69" s="52">
        <f t="shared" si="63"/>
        <v>-9.6998129311352752E-2</v>
      </c>
      <c r="H69" s="19">
        <v>394.92</v>
      </c>
      <c r="I69" s="140">
        <v>422.93799999999999</v>
      </c>
      <c r="J69" s="214">
        <f t="shared" si="64"/>
        <v>0.13082721412769605</v>
      </c>
      <c r="K69" s="215">
        <f t="shared" si="65"/>
        <v>0.14144014532680804</v>
      </c>
      <c r="L69" s="52">
        <f t="shared" si="66"/>
        <v>7.0946014382659711E-2</v>
      </c>
      <c r="N69" s="40">
        <f t="shared" si="67"/>
        <v>5.7716590669940366</v>
      </c>
      <c r="O69" s="143">
        <f t="shared" si="68"/>
        <v>6.845096865036334</v>
      </c>
      <c r="P69" s="52">
        <f t="shared" si="8"/>
        <v>0.18598426996162806</v>
      </c>
    </row>
    <row r="70" spans="1:16" ht="20.100000000000001" customHeight="1" x14ac:dyDescent="0.25">
      <c r="A70" s="38" t="s">
        <v>163</v>
      </c>
      <c r="B70" s="19">
        <v>409.39</v>
      </c>
      <c r="C70" s="140">
        <v>372.95000000000005</v>
      </c>
      <c r="D70" s="247">
        <f t="shared" si="61"/>
        <v>0.1545264445216131</v>
      </c>
      <c r="E70" s="215">
        <f t="shared" si="62"/>
        <v>0.14220620758026384</v>
      </c>
      <c r="F70" s="52">
        <f t="shared" si="63"/>
        <v>-8.901047900534928E-2</v>
      </c>
      <c r="H70" s="19">
        <v>421.65300000000002</v>
      </c>
      <c r="I70" s="140">
        <v>361.8</v>
      </c>
      <c r="J70" s="214">
        <f t="shared" si="64"/>
        <v>0.13968319487132944</v>
      </c>
      <c r="K70" s="215">
        <f t="shared" si="65"/>
        <v>0.12099419910066997</v>
      </c>
      <c r="L70" s="52">
        <f t="shared" si="66"/>
        <v>-0.14194847421932252</v>
      </c>
      <c r="N70" s="40">
        <f t="shared" si="67"/>
        <v>10.299543222843743</v>
      </c>
      <c r="O70" s="143">
        <f t="shared" si="68"/>
        <v>9.7010323099611195</v>
      </c>
      <c r="P70" s="52">
        <f t="shared" si="8"/>
        <v>-5.811043266027216E-2</v>
      </c>
    </row>
    <row r="71" spans="1:16" ht="20.100000000000001" customHeight="1" x14ac:dyDescent="0.25">
      <c r="A71" s="38" t="s">
        <v>177</v>
      </c>
      <c r="B71" s="19">
        <v>52.06</v>
      </c>
      <c r="C71" s="140">
        <v>80.580000000000013</v>
      </c>
      <c r="D71" s="247">
        <f t="shared" si="61"/>
        <v>1.9650325366509146E-2</v>
      </c>
      <c r="E71" s="215">
        <f t="shared" si="62"/>
        <v>3.0725234500114385E-2</v>
      </c>
      <c r="F71" s="52">
        <f t="shared" si="63"/>
        <v>0.54782942758355757</v>
      </c>
      <c r="H71" s="19">
        <v>114.29500000000002</v>
      </c>
      <c r="I71" s="140">
        <v>183.24299999999999</v>
      </c>
      <c r="J71" s="214">
        <f t="shared" si="64"/>
        <v>3.7863102498544063E-2</v>
      </c>
      <c r="K71" s="215">
        <f t="shared" si="65"/>
        <v>6.1280652365406481E-2</v>
      </c>
      <c r="L71" s="52">
        <f t="shared" ref="L71:L93" si="69">(I71-H71)/H71</f>
        <v>0.60324598626361581</v>
      </c>
      <c r="N71" s="40">
        <f t="shared" ref="N71:N93" si="70">(H71/B71)*10</f>
        <v>21.954475605071075</v>
      </c>
      <c r="O71" s="143">
        <f t="shared" ref="O71:O93" si="71">(I71/C71)*10</f>
        <v>22.74050632911392</v>
      </c>
      <c r="P71" s="52">
        <f t="shared" ref="P71:P93" si="72">(O71-N71)/N71</f>
        <v>3.580275558307059E-2</v>
      </c>
    </row>
    <row r="72" spans="1:16" ht="20.100000000000001" customHeight="1" x14ac:dyDescent="0.25">
      <c r="A72" s="38" t="s">
        <v>209</v>
      </c>
      <c r="B72" s="19"/>
      <c r="C72" s="140">
        <v>9.5399999999999991</v>
      </c>
      <c r="D72" s="247">
        <f t="shared" si="61"/>
        <v>0</v>
      </c>
      <c r="E72" s="215">
        <f t="shared" si="62"/>
        <v>3.6376115305422085E-3</v>
      </c>
      <c r="F72" s="52"/>
      <c r="H72" s="19"/>
      <c r="I72" s="140">
        <v>122.11200000000001</v>
      </c>
      <c r="J72" s="214">
        <f t="shared" si="64"/>
        <v>0</v>
      </c>
      <c r="K72" s="215">
        <f t="shared" si="65"/>
        <v>4.0837047099450005E-2</v>
      </c>
      <c r="L72" s="52"/>
      <c r="N72" s="40"/>
      <c r="O72" s="143">
        <f t="shared" si="71"/>
        <v>128.00000000000003</v>
      </c>
      <c r="P72" s="52"/>
    </row>
    <row r="73" spans="1:16" ht="20.100000000000001" customHeight="1" x14ac:dyDescent="0.25">
      <c r="A73" s="38" t="s">
        <v>194</v>
      </c>
      <c r="B73" s="19">
        <v>45.61</v>
      </c>
      <c r="C73" s="140">
        <v>103.86999999999999</v>
      </c>
      <c r="D73" s="247">
        <f t="shared" si="61"/>
        <v>1.7215738378149867E-2</v>
      </c>
      <c r="E73" s="215">
        <f t="shared" si="62"/>
        <v>3.9605734767025072E-2</v>
      </c>
      <c r="F73" s="52">
        <f t="shared" si="63"/>
        <v>1.2773514580135934</v>
      </c>
      <c r="H73" s="19">
        <v>43.91</v>
      </c>
      <c r="I73" s="140">
        <v>82.514999999999986</v>
      </c>
      <c r="J73" s="214">
        <f t="shared" si="64"/>
        <v>1.4546295382222052E-2</v>
      </c>
      <c r="K73" s="215">
        <f t="shared" si="65"/>
        <v>2.7594904197876673E-2</v>
      </c>
      <c r="L73" s="52">
        <f t="shared" si="69"/>
        <v>0.87918469596902737</v>
      </c>
      <c r="N73" s="40">
        <f t="shared" si="70"/>
        <v>9.6272747204560396</v>
      </c>
      <c r="O73" s="143">
        <f t="shared" si="71"/>
        <v>7.9440646962549337</v>
      </c>
      <c r="P73" s="52">
        <f t="shared" si="72"/>
        <v>-0.17483764337010349</v>
      </c>
    </row>
    <row r="74" spans="1:16" ht="20.100000000000001" customHeight="1" x14ac:dyDescent="0.25">
      <c r="A74" s="38" t="s">
        <v>178</v>
      </c>
      <c r="B74" s="19">
        <v>29.25</v>
      </c>
      <c r="C74" s="140">
        <v>94.5</v>
      </c>
      <c r="D74" s="247">
        <f t="shared" si="61"/>
        <v>1.1040568900699049E-2</v>
      </c>
      <c r="E74" s="215">
        <f t="shared" si="62"/>
        <v>3.6032944406314334E-2</v>
      </c>
      <c r="F74" s="52">
        <f t="shared" si="63"/>
        <v>2.2307692307692308</v>
      </c>
      <c r="H74" s="19">
        <v>32.277999999999999</v>
      </c>
      <c r="I74" s="140">
        <v>61.249000000000002</v>
      </c>
      <c r="J74" s="214">
        <f t="shared" si="64"/>
        <v>1.069290189814082E-2</v>
      </c>
      <c r="K74" s="215">
        <f t="shared" si="65"/>
        <v>2.0483067166160683E-2</v>
      </c>
      <c r="L74" s="52">
        <f t="shared" si="69"/>
        <v>0.89754631637647952</v>
      </c>
      <c r="N74" s="40">
        <f t="shared" si="70"/>
        <v>11.035213675213676</v>
      </c>
      <c r="O74" s="143">
        <f t="shared" si="71"/>
        <v>6.4813756613756617</v>
      </c>
      <c r="P74" s="52">
        <f t="shared" si="72"/>
        <v>-0.4126642354072802</v>
      </c>
    </row>
    <row r="75" spans="1:16" ht="20.100000000000001" customHeight="1" x14ac:dyDescent="0.25">
      <c r="A75" s="38" t="s">
        <v>168</v>
      </c>
      <c r="B75" s="19">
        <v>293.62</v>
      </c>
      <c r="C75" s="140">
        <v>143.38000000000002</v>
      </c>
      <c r="D75" s="247">
        <f t="shared" si="61"/>
        <v>0.11082843899566683</v>
      </c>
      <c r="E75" s="215">
        <f t="shared" si="62"/>
        <v>5.4670937237855557E-2</v>
      </c>
      <c r="F75" s="52">
        <f t="shared" si="63"/>
        <v>-0.51168176554730593</v>
      </c>
      <c r="H75" s="19">
        <v>268.54300000000001</v>
      </c>
      <c r="I75" s="140">
        <v>55.161999999999999</v>
      </c>
      <c r="J75" s="214">
        <f t="shared" si="64"/>
        <v>8.8961644291233363E-2</v>
      </c>
      <c r="K75" s="215">
        <f t="shared" si="65"/>
        <v>1.8447435076813588E-2</v>
      </c>
      <c r="L75" s="52">
        <f t="shared" si="69"/>
        <v>-0.79458783137151223</v>
      </c>
      <c r="N75" s="40">
        <f t="shared" si="70"/>
        <v>9.1459369252775709</v>
      </c>
      <c r="O75" s="143">
        <f t="shared" si="71"/>
        <v>3.8472590319430875</v>
      </c>
      <c r="P75" s="52">
        <f t="shared" si="72"/>
        <v>-0.57934774060052607</v>
      </c>
    </row>
    <row r="76" spans="1:16" ht="20.100000000000001" customHeight="1" x14ac:dyDescent="0.25">
      <c r="A76" s="38" t="s">
        <v>197</v>
      </c>
      <c r="B76" s="19">
        <v>2.25</v>
      </c>
      <c r="C76" s="140">
        <v>93.149999999999991</v>
      </c>
      <c r="D76" s="247">
        <f t="shared" si="61"/>
        <v>8.4927453082300373E-4</v>
      </c>
      <c r="E76" s="215">
        <f t="shared" si="62"/>
        <v>3.5518188057652694E-2</v>
      </c>
      <c r="F76" s="52">
        <f t="shared" si="63"/>
        <v>40.4</v>
      </c>
      <c r="H76" s="19">
        <v>0.91200000000000003</v>
      </c>
      <c r="I76" s="140">
        <v>45.917999999999999</v>
      </c>
      <c r="J76" s="214">
        <f t="shared" si="64"/>
        <v>3.0212301044378305E-4</v>
      </c>
      <c r="K76" s="215">
        <f t="shared" si="65"/>
        <v>1.5356029945562641E-2</v>
      </c>
      <c r="L76" s="52">
        <f t="shared" si="69"/>
        <v>49.348684210526315</v>
      </c>
      <c r="N76" s="40">
        <f t="shared" si="70"/>
        <v>4.0533333333333328</v>
      </c>
      <c r="O76" s="143">
        <f t="shared" si="71"/>
        <v>4.9294685990338163</v>
      </c>
      <c r="P76" s="52">
        <f t="shared" si="72"/>
        <v>0.21615179252479036</v>
      </c>
    </row>
    <row r="77" spans="1:16" ht="20.100000000000001" customHeight="1" x14ac:dyDescent="0.25">
      <c r="A77" s="38" t="s">
        <v>199</v>
      </c>
      <c r="B77" s="19">
        <v>16.73</v>
      </c>
      <c r="C77" s="140">
        <v>36.380000000000003</v>
      </c>
      <c r="D77" s="247">
        <f t="shared" si="61"/>
        <v>6.3148279558528234E-3</v>
      </c>
      <c r="E77" s="215">
        <f t="shared" si="62"/>
        <v>1.3871730343933499E-2</v>
      </c>
      <c r="F77" s="52">
        <f t="shared" si="63"/>
        <v>1.174536760310819</v>
      </c>
      <c r="H77" s="19">
        <v>38.073</v>
      </c>
      <c r="I77" s="140">
        <v>43.561999999999998</v>
      </c>
      <c r="J77" s="214">
        <f t="shared" si="64"/>
        <v>1.2612641860335692E-2</v>
      </c>
      <c r="K77" s="215">
        <f t="shared" si="65"/>
        <v>1.4568129633011013E-2</v>
      </c>
      <c r="L77" s="52">
        <f t="shared" si="69"/>
        <v>0.14417040947653184</v>
      </c>
      <c r="N77" s="40">
        <f t="shared" si="70"/>
        <v>22.757322175732217</v>
      </c>
      <c r="O77" s="143">
        <f t="shared" si="71"/>
        <v>11.974161627267728</v>
      </c>
      <c r="P77" s="52">
        <f t="shared" si="72"/>
        <v>-0.47383257420169383</v>
      </c>
    </row>
    <row r="78" spans="1:16" ht="20.100000000000001" customHeight="1" x14ac:dyDescent="0.25">
      <c r="A78" s="38" t="s">
        <v>162</v>
      </c>
      <c r="B78" s="19">
        <v>52.01</v>
      </c>
      <c r="C78" s="140">
        <v>91.83</v>
      </c>
      <c r="D78" s="247">
        <f t="shared" si="61"/>
        <v>1.9631452599157519E-2</v>
      </c>
      <c r="E78" s="215">
        <f t="shared" si="62"/>
        <v>3.5014870738961326E-2</v>
      </c>
      <c r="F78" s="52">
        <f t="shared" si="63"/>
        <v>0.76562199577004431</v>
      </c>
      <c r="H78" s="19">
        <v>23.881999999999998</v>
      </c>
      <c r="I78" s="140">
        <v>31.835999999999999</v>
      </c>
      <c r="J78" s="214">
        <f t="shared" si="64"/>
        <v>7.9115150607658169E-3</v>
      </c>
      <c r="K78" s="215">
        <f t="shared" si="65"/>
        <v>1.0646686905939548E-2</v>
      </c>
      <c r="L78" s="52">
        <f t="shared" si="69"/>
        <v>0.33305418306674489</v>
      </c>
      <c r="N78" s="40">
        <f t="shared" si="70"/>
        <v>4.5918092674485669</v>
      </c>
      <c r="O78" s="143">
        <f t="shared" si="71"/>
        <v>3.4668409016661221</v>
      </c>
      <c r="P78" s="52">
        <f t="shared" si="72"/>
        <v>-0.24499457626808877</v>
      </c>
    </row>
    <row r="79" spans="1:16" ht="20.100000000000001" customHeight="1" x14ac:dyDescent="0.25">
      <c r="A79" s="38" t="s">
        <v>176</v>
      </c>
      <c r="B79" s="19">
        <v>42.04</v>
      </c>
      <c r="C79" s="140">
        <v>46.85</v>
      </c>
      <c r="D79" s="247">
        <f t="shared" ref="D79:D91" si="73">B79/$B$95</f>
        <v>1.5868222789244033E-2</v>
      </c>
      <c r="E79" s="215">
        <f t="shared" ref="E79:E91" si="74">C79/$C$95</f>
        <v>1.786395180355372E-2</v>
      </c>
      <c r="F79" s="52">
        <f t="shared" si="63"/>
        <v>0.11441484300666038</v>
      </c>
      <c r="H79" s="19">
        <v>27.257999999999999</v>
      </c>
      <c r="I79" s="140">
        <v>30.341999999999999</v>
      </c>
      <c r="J79" s="214">
        <f t="shared" ref="J79:J90" si="75">H79/$H$95</f>
        <v>9.0299002397770146E-3</v>
      </c>
      <c r="K79" s="215">
        <f t="shared" ref="K79:K90" si="76">I79/$I$95</f>
        <v>1.0147059118608423E-2</v>
      </c>
      <c r="L79" s="52">
        <f t="shared" si="69"/>
        <v>0.11314109619194364</v>
      </c>
      <c r="N79" s="40">
        <f t="shared" si="70"/>
        <v>6.4838249286393914</v>
      </c>
      <c r="O79" s="143">
        <f t="shared" si="71"/>
        <v>6.4764140875133407</v>
      </c>
      <c r="P79" s="52">
        <f t="shared" si="72"/>
        <v>-1.1429736625547455E-3</v>
      </c>
    </row>
    <row r="80" spans="1:16" ht="20.100000000000001" customHeight="1" x14ac:dyDescent="0.25">
      <c r="A80" s="38" t="s">
        <v>202</v>
      </c>
      <c r="B80" s="19">
        <v>11.44</v>
      </c>
      <c r="C80" s="140">
        <v>3.38</v>
      </c>
      <c r="D80" s="247">
        <f t="shared" si="73"/>
        <v>4.318089170051183E-3</v>
      </c>
      <c r="E80" s="215">
        <f t="shared" si="74"/>
        <v>1.2887973766491263E-3</v>
      </c>
      <c r="F80" s="52">
        <f t="shared" si="63"/>
        <v>-0.70454545454545447</v>
      </c>
      <c r="H80" s="19">
        <v>37.920999999999999</v>
      </c>
      <c r="I80" s="140">
        <v>22.564</v>
      </c>
      <c r="J80" s="214">
        <f t="shared" si="75"/>
        <v>1.2562288025261728E-2</v>
      </c>
      <c r="K80" s="215">
        <f t="shared" si="76"/>
        <v>7.5459179339621811E-3</v>
      </c>
      <c r="L80" s="52">
        <f t="shared" si="69"/>
        <v>-0.40497349753434769</v>
      </c>
      <c r="N80" s="40">
        <f t="shared" si="70"/>
        <v>33.147727272727273</v>
      </c>
      <c r="O80" s="143">
        <f t="shared" si="71"/>
        <v>66.757396449704146</v>
      </c>
      <c r="P80" s="52">
        <f t="shared" si="72"/>
        <v>1.0139358544991308</v>
      </c>
    </row>
    <row r="81" spans="1:16" ht="20.100000000000001" customHeight="1" x14ac:dyDescent="0.25">
      <c r="A81" s="38" t="s">
        <v>215</v>
      </c>
      <c r="B81" s="19">
        <v>0.66</v>
      </c>
      <c r="C81" s="140">
        <v>28.85</v>
      </c>
      <c r="D81" s="247">
        <f t="shared" si="73"/>
        <v>2.4912052904141444E-4</v>
      </c>
      <c r="E81" s="215">
        <f t="shared" si="74"/>
        <v>1.1000533821398609E-2</v>
      </c>
      <c r="F81" s="52">
        <f t="shared" si="63"/>
        <v>42.712121212121211</v>
      </c>
      <c r="H81" s="19">
        <v>8.0259999999999998</v>
      </c>
      <c r="I81" s="140">
        <v>17.43</v>
      </c>
      <c r="J81" s="214">
        <f t="shared" si="75"/>
        <v>2.6588150019975906E-3</v>
      </c>
      <c r="K81" s="215">
        <f t="shared" si="76"/>
        <v>5.8289908521964549E-3</v>
      </c>
      <c r="L81" s="52">
        <f t="shared" si="69"/>
        <v>1.1716920009967606</v>
      </c>
      <c r="N81" s="40">
        <f t="shared" si="70"/>
        <v>121.60606060606059</v>
      </c>
      <c r="O81" s="143">
        <f t="shared" si="71"/>
        <v>6.0415944540727899</v>
      </c>
      <c r="P81" s="52">
        <f t="shared" si="72"/>
        <v>-0.95031831124236177</v>
      </c>
    </row>
    <row r="82" spans="1:16" ht="20.100000000000001" customHeight="1" x14ac:dyDescent="0.25">
      <c r="A82" s="38" t="s">
        <v>231</v>
      </c>
      <c r="B82" s="19"/>
      <c r="C82" s="140">
        <v>16.2</v>
      </c>
      <c r="D82" s="247">
        <f t="shared" si="73"/>
        <v>0</v>
      </c>
      <c r="E82" s="215">
        <f t="shared" si="74"/>
        <v>6.1770761839395998E-3</v>
      </c>
      <c r="F82" s="52"/>
      <c r="H82" s="19"/>
      <c r="I82" s="140">
        <v>16.370999999999999</v>
      </c>
      <c r="J82" s="214">
        <f t="shared" si="75"/>
        <v>0</v>
      </c>
      <c r="K82" s="215">
        <f t="shared" si="76"/>
        <v>5.4748370190079261E-3</v>
      </c>
      <c r="L82" s="52"/>
      <c r="N82" s="40"/>
      <c r="O82" s="143">
        <f t="shared" si="71"/>
        <v>10.105555555555554</v>
      </c>
      <c r="P82" s="52"/>
    </row>
    <row r="83" spans="1:16" ht="20.100000000000001" customHeight="1" x14ac:dyDescent="0.25">
      <c r="A83" s="38" t="s">
        <v>166</v>
      </c>
      <c r="B83" s="19">
        <v>76.319999999999993</v>
      </c>
      <c r="C83" s="140">
        <v>16.48</v>
      </c>
      <c r="D83" s="247">
        <f t="shared" si="73"/>
        <v>2.8807392085516283E-2</v>
      </c>
      <c r="E83" s="215">
        <f t="shared" si="74"/>
        <v>6.283840463662013E-3</v>
      </c>
      <c r="F83" s="52"/>
      <c r="H83" s="19">
        <v>51.962000000000003</v>
      </c>
      <c r="I83" s="140">
        <v>15.222</v>
      </c>
      <c r="J83" s="214">
        <f t="shared" si="75"/>
        <v>1.7213723540219137E-2</v>
      </c>
      <c r="K83" s="215">
        <f t="shared" si="76"/>
        <v>5.0905851263416202E-3</v>
      </c>
      <c r="L83" s="52">
        <f t="shared" si="69"/>
        <v>-0.70705515569069699</v>
      </c>
      <c r="N83" s="40">
        <f t="shared" si="70"/>
        <v>6.8084381551362689</v>
      </c>
      <c r="O83" s="143">
        <f t="shared" si="71"/>
        <v>9.2366504854368934</v>
      </c>
      <c r="P83" s="52">
        <f t="shared" si="72"/>
        <v>0.3566474828692961</v>
      </c>
    </row>
    <row r="84" spans="1:16" ht="20.100000000000001" customHeight="1" x14ac:dyDescent="0.25">
      <c r="A84" s="38" t="s">
        <v>204</v>
      </c>
      <c r="B84" s="19">
        <v>5.77</v>
      </c>
      <c r="C84" s="140">
        <v>12.6</v>
      </c>
      <c r="D84" s="247">
        <f t="shared" si="73"/>
        <v>2.1779173523772139E-3</v>
      </c>
      <c r="E84" s="215">
        <f t="shared" si="74"/>
        <v>4.8043925875085776E-3</v>
      </c>
      <c r="F84" s="52">
        <f t="shared" si="63"/>
        <v>1.1837088388214905</v>
      </c>
      <c r="H84" s="19">
        <v>3.383</v>
      </c>
      <c r="I84" s="140">
        <v>7.0309999999999997</v>
      </c>
      <c r="J84" s="214">
        <f t="shared" si="75"/>
        <v>1.1207041056264452E-3</v>
      </c>
      <c r="K84" s="215">
        <f t="shared" si="76"/>
        <v>2.3513272909806812E-3</v>
      </c>
      <c r="L84" s="52">
        <f t="shared" si="69"/>
        <v>1.0783328406739578</v>
      </c>
      <c r="N84" s="40">
        <f t="shared" si="70"/>
        <v>5.8630849220103984</v>
      </c>
      <c r="O84" s="143">
        <f t="shared" si="71"/>
        <v>5.5801587301587299</v>
      </c>
      <c r="P84" s="52">
        <f t="shared" si="72"/>
        <v>-4.8255516612004959E-2</v>
      </c>
    </row>
    <row r="85" spans="1:16" ht="20.100000000000001" customHeight="1" x14ac:dyDescent="0.25">
      <c r="A85" s="38" t="s">
        <v>205</v>
      </c>
      <c r="B85" s="19">
        <v>3.5</v>
      </c>
      <c r="C85" s="140">
        <v>3.69</v>
      </c>
      <c r="D85" s="247">
        <f t="shared" si="73"/>
        <v>1.3210937146135614E-3</v>
      </c>
      <c r="E85" s="215">
        <f t="shared" si="74"/>
        <v>1.4070006863417977E-3</v>
      </c>
      <c r="F85" s="52">
        <f t="shared" si="63"/>
        <v>5.428571428571427E-2</v>
      </c>
      <c r="H85" s="19">
        <v>9.8149999999999995</v>
      </c>
      <c r="I85" s="140">
        <v>4.2039999999999997</v>
      </c>
      <c r="J85" s="214">
        <f t="shared" si="75"/>
        <v>3.2514663898089149E-3</v>
      </c>
      <c r="K85" s="215">
        <f t="shared" si="76"/>
        <v>1.4059138004953468E-3</v>
      </c>
      <c r="L85" s="52">
        <f t="shared" si="69"/>
        <v>-0.57167600611309222</v>
      </c>
      <c r="N85" s="40">
        <f t="shared" si="70"/>
        <v>28.042857142857144</v>
      </c>
      <c r="O85" s="143">
        <f t="shared" si="71"/>
        <v>11.392953929539296</v>
      </c>
      <c r="P85" s="52">
        <f t="shared" si="72"/>
        <v>-0.59373062910455898</v>
      </c>
    </row>
    <row r="86" spans="1:16" ht="20.100000000000001" customHeight="1" x14ac:dyDescent="0.25">
      <c r="A86" s="38" t="s">
        <v>234</v>
      </c>
      <c r="B86" s="19"/>
      <c r="C86" s="140">
        <v>4.2300000000000004</v>
      </c>
      <c r="D86" s="247">
        <f t="shared" si="73"/>
        <v>0</v>
      </c>
      <c r="E86" s="215">
        <f t="shared" si="74"/>
        <v>1.6129032258064512E-3</v>
      </c>
      <c r="F86" s="52"/>
      <c r="H86" s="19"/>
      <c r="I86" s="140">
        <v>3.6240000000000001</v>
      </c>
      <c r="J86" s="214">
        <f t="shared" si="75"/>
        <v>0</v>
      </c>
      <c r="K86" s="215">
        <f t="shared" si="76"/>
        <v>1.2119485283052182E-3</v>
      </c>
      <c r="L86" s="52"/>
      <c r="N86" s="40"/>
      <c r="O86" s="143">
        <f t="shared" si="71"/>
        <v>8.5673758865248217</v>
      </c>
      <c r="P86" s="52"/>
    </row>
    <row r="87" spans="1:16" ht="20.100000000000001" customHeight="1" x14ac:dyDescent="0.25">
      <c r="A87" s="38" t="s">
        <v>195</v>
      </c>
      <c r="B87" s="19">
        <v>3.77</v>
      </c>
      <c r="C87" s="140">
        <v>3.74</v>
      </c>
      <c r="D87" s="247">
        <f t="shared" si="73"/>
        <v>1.4230066583123219E-3</v>
      </c>
      <c r="E87" s="215">
        <f t="shared" si="74"/>
        <v>1.4260657362922288E-3</v>
      </c>
      <c r="F87" s="52">
        <f t="shared" si="63"/>
        <v>-7.9575596816975607E-3</v>
      </c>
      <c r="H87" s="19">
        <v>4.1989999999999998</v>
      </c>
      <c r="I87" s="140">
        <v>3.0369999999999999</v>
      </c>
      <c r="J87" s="214">
        <f t="shared" si="75"/>
        <v>1.391024693918251E-3</v>
      </c>
      <c r="K87" s="215">
        <f t="shared" si="76"/>
        <v>1.0156422959334845E-3</v>
      </c>
      <c r="L87" s="52">
        <f t="shared" si="69"/>
        <v>-0.27673255537032626</v>
      </c>
      <c r="N87" s="40">
        <f t="shared" si="70"/>
        <v>11.137931034482758</v>
      </c>
      <c r="O87" s="143">
        <f t="shared" si="71"/>
        <v>8.120320855614974</v>
      </c>
      <c r="P87" s="52">
        <f t="shared" si="72"/>
        <v>-0.27093094485190633</v>
      </c>
    </row>
    <row r="88" spans="1:16" ht="20.100000000000001" customHeight="1" x14ac:dyDescent="0.25">
      <c r="A88" s="38" t="s">
        <v>216</v>
      </c>
      <c r="B88" s="19">
        <v>0.23</v>
      </c>
      <c r="C88" s="140">
        <v>6.98</v>
      </c>
      <c r="D88" s="247">
        <f t="shared" si="73"/>
        <v>8.6814729817462607E-5</v>
      </c>
      <c r="E88" s="215">
        <f t="shared" si="74"/>
        <v>2.6614809730801489E-3</v>
      </c>
      <c r="F88" s="52">
        <f t="shared" si="63"/>
        <v>29.34782608695652</v>
      </c>
      <c r="H88" s="19">
        <v>0.16800000000000001</v>
      </c>
      <c r="I88" s="140">
        <v>2.73</v>
      </c>
      <c r="J88" s="214">
        <f t="shared" si="75"/>
        <v>5.5654238765960033E-5</v>
      </c>
      <c r="K88" s="215">
        <f t="shared" si="76"/>
        <v>9.1297447082595081E-4</v>
      </c>
      <c r="L88" s="52">
        <f t="shared" si="69"/>
        <v>15.249999999999998</v>
      </c>
      <c r="N88" s="40">
        <f t="shared" si="70"/>
        <v>7.304347826086957</v>
      </c>
      <c r="O88" s="143">
        <f t="shared" si="71"/>
        <v>3.9111747851002865</v>
      </c>
      <c r="P88" s="52">
        <f t="shared" si="72"/>
        <v>-0.46454154727793701</v>
      </c>
    </row>
    <row r="89" spans="1:16" ht="20.100000000000001" customHeight="1" x14ac:dyDescent="0.25">
      <c r="A89" s="38" t="s">
        <v>167</v>
      </c>
      <c r="B89" s="19">
        <v>9.99</v>
      </c>
      <c r="C89" s="140">
        <v>2.4300000000000002</v>
      </c>
      <c r="D89" s="247">
        <f t="shared" si="73"/>
        <v>3.7707789168541367E-3</v>
      </c>
      <c r="E89" s="215">
        <f t="shared" si="74"/>
        <v>9.2656142759094009E-4</v>
      </c>
      <c r="F89" s="52">
        <f t="shared" si="63"/>
        <v>-0.7567567567567568</v>
      </c>
      <c r="H89" s="19">
        <v>4.4210000000000003</v>
      </c>
      <c r="I89" s="140">
        <v>1.869</v>
      </c>
      <c r="J89" s="214">
        <f t="shared" si="75"/>
        <v>1.4645677951446983E-3</v>
      </c>
      <c r="K89" s="215">
        <f t="shared" si="76"/>
        <v>6.2503636848853551E-4</v>
      </c>
      <c r="L89" s="52">
        <f t="shared" si="69"/>
        <v>-0.57724496720199059</v>
      </c>
      <c r="N89" s="40">
        <f t="shared" si="70"/>
        <v>4.4254254254254253</v>
      </c>
      <c r="O89" s="143">
        <f t="shared" si="71"/>
        <v>7.6913580246913575</v>
      </c>
      <c r="P89" s="52">
        <f t="shared" si="72"/>
        <v>0.73799291261403899</v>
      </c>
    </row>
    <row r="90" spans="1:16" ht="20.100000000000001" customHeight="1" x14ac:dyDescent="0.25">
      <c r="A90" s="38" t="s">
        <v>228</v>
      </c>
      <c r="B90" s="19">
        <v>1.2</v>
      </c>
      <c r="C90" s="140">
        <v>3.11</v>
      </c>
      <c r="D90" s="247">
        <f t="shared" si="73"/>
        <v>4.5294641643893533E-4</v>
      </c>
      <c r="E90" s="215">
        <f t="shared" si="74"/>
        <v>1.1858461069167998E-3</v>
      </c>
      <c r="F90" s="52">
        <f t="shared" si="63"/>
        <v>1.5916666666666666</v>
      </c>
      <c r="H90" s="19">
        <v>0.61799999999999999</v>
      </c>
      <c r="I90" s="140">
        <v>1.6280000000000001</v>
      </c>
      <c r="J90" s="214">
        <f t="shared" si="75"/>
        <v>2.0472809260335296E-4</v>
      </c>
      <c r="K90" s="215">
        <f t="shared" si="76"/>
        <v>5.4444045366470626E-4</v>
      </c>
      <c r="L90" s="52">
        <f t="shared" si="69"/>
        <v>1.6343042071197416</v>
      </c>
      <c r="N90" s="40">
        <f t="shared" si="70"/>
        <v>5.15</v>
      </c>
      <c r="O90" s="143">
        <f t="shared" si="71"/>
        <v>5.234726688102894</v>
      </c>
      <c r="P90" s="52">
        <f t="shared" si="72"/>
        <v>1.6451784097649247E-2</v>
      </c>
    </row>
    <row r="91" spans="1:16" ht="20.100000000000001" customHeight="1" x14ac:dyDescent="0.25">
      <c r="A91" s="38" t="s">
        <v>235</v>
      </c>
      <c r="B91" s="19"/>
      <c r="C91" s="140">
        <v>2.7</v>
      </c>
      <c r="D91" s="247">
        <f t="shared" si="73"/>
        <v>0</v>
      </c>
      <c r="E91" s="215">
        <f t="shared" si="74"/>
        <v>1.0295126973232666E-3</v>
      </c>
      <c r="F91" s="52"/>
      <c r="H91" s="19"/>
      <c r="I91" s="140">
        <v>1.0189999999999999</v>
      </c>
      <c r="J91" s="214">
        <f>H91/$H$95</f>
        <v>0</v>
      </c>
      <c r="K91" s="215">
        <f>I91/$I$95</f>
        <v>3.4077691786507099E-4</v>
      </c>
      <c r="L91" s="52"/>
      <c r="N91" s="40"/>
      <c r="O91" s="143">
        <f t="shared" si="71"/>
        <v>3.7740740740740737</v>
      </c>
      <c r="P91" s="52"/>
    </row>
    <row r="92" spans="1:16" ht="20.100000000000001" customHeight="1" x14ac:dyDescent="0.25">
      <c r="A92" s="38" t="s">
        <v>236</v>
      </c>
      <c r="B92" s="19"/>
      <c r="C92" s="140">
        <v>0.5</v>
      </c>
      <c r="D92" s="247">
        <f>B92/$B$95</f>
        <v>0</v>
      </c>
      <c r="E92" s="215">
        <f>C92/$C$95</f>
        <v>1.9065049950430863E-4</v>
      </c>
      <c r="F92" s="52"/>
      <c r="H92" s="19"/>
      <c r="I92" s="140">
        <v>0.90200000000000002</v>
      </c>
      <c r="J92" s="214">
        <f>H92/$H$95</f>
        <v>0</v>
      </c>
      <c r="K92" s="215">
        <f>I92/$I$95</f>
        <v>3.0164944054395881E-4</v>
      </c>
      <c r="L92" s="52"/>
      <c r="N92" s="40"/>
      <c r="O92" s="143">
        <f t="shared" si="71"/>
        <v>18.04</v>
      </c>
      <c r="P92" s="52"/>
    </row>
    <row r="93" spans="1:16" ht="20.100000000000001" customHeight="1" x14ac:dyDescent="0.25">
      <c r="A93" s="38" t="s">
        <v>237</v>
      </c>
      <c r="B93" s="19"/>
      <c r="C93" s="140">
        <v>0.19</v>
      </c>
      <c r="D93" s="247">
        <f>B93/$B$95</f>
        <v>0</v>
      </c>
      <c r="E93" s="215">
        <f>C93/$C$95</f>
        <v>7.244718981163728E-5</v>
      </c>
      <c r="F93" s="52"/>
      <c r="H93" s="19"/>
      <c r="I93" s="140">
        <v>0.63400000000000001</v>
      </c>
      <c r="J93" s="214">
        <f>H93/$H$95</f>
        <v>0</v>
      </c>
      <c r="K93" s="215">
        <f>I93/$I$95</f>
        <v>2.120241078767959E-4</v>
      </c>
      <c r="L93" s="52"/>
      <c r="N93" s="40"/>
      <c r="O93" s="143">
        <f t="shared" si="71"/>
        <v>33.368421052631582</v>
      </c>
      <c r="P93" s="52"/>
    </row>
    <row r="94" spans="1:16" ht="20.100000000000001" customHeight="1" thickBot="1" x14ac:dyDescent="0.3">
      <c r="A94" s="8" t="s">
        <v>179</v>
      </c>
      <c r="B94" s="196">
        <v>180.48999999999998</v>
      </c>
      <c r="C94" s="22">
        <v>0.93</v>
      </c>
      <c r="D94" s="247">
        <f>B94/$B$95</f>
        <v>6.8126915585886183E-2</v>
      </c>
      <c r="E94" s="215">
        <f>C94/$C$95</f>
        <v>3.546099290780141E-4</v>
      </c>
      <c r="F94" s="52">
        <f t="shared" ref="F72:F94" si="77">(C94-B94)/B94</f>
        <v>-0.99484735996454088</v>
      </c>
      <c r="H94" s="196">
        <v>109.15400000000001</v>
      </c>
      <c r="I94" s="119">
        <v>0.46300000000000002</v>
      </c>
      <c r="J94" s="214">
        <f>H94/$H$95</f>
        <v>3.6160016537259532E-2</v>
      </c>
      <c r="K94" s="215">
        <f>I94/$I$95</f>
        <v>1.5483779486901656E-4</v>
      </c>
      <c r="L94" s="52">
        <f t="shared" ref="L72:L94" si="78">(I94-H94)/H94</f>
        <v>-0.9957582864576654</v>
      </c>
      <c r="N94" s="40">
        <f t="shared" ref="N73:N94" si="79">(H94/B94)*10</f>
        <v>6.0476480691451062</v>
      </c>
      <c r="O94" s="143">
        <f t="shared" ref="O73:O94" si="80">(I94/C94)*10</f>
        <v>4.978494623655914</v>
      </c>
      <c r="P94" s="52">
        <f t="shared" ref="P73:P94" si="81">(O94-N94)/N94</f>
        <v>-0.17678830402582063</v>
      </c>
    </row>
    <row r="95" spans="1:16" ht="26.25" customHeight="1" thickBot="1" x14ac:dyDescent="0.3">
      <c r="A95" s="12" t="s">
        <v>18</v>
      </c>
      <c r="B95" s="17">
        <v>2649.3199999999997</v>
      </c>
      <c r="C95" s="145">
        <v>2622.6000000000008</v>
      </c>
      <c r="D95" s="243">
        <f>SUM(D68:D94)</f>
        <v>0.9846526655896608</v>
      </c>
      <c r="E95" s="244">
        <f>SUM(E68:E94)</f>
        <v>0.99910394265232949</v>
      </c>
      <c r="F95" s="57">
        <f>(C95-B95)/B95</f>
        <v>-1.0085606872706541E-2</v>
      </c>
      <c r="G95" s="1"/>
      <c r="H95" s="17">
        <v>3018.637999999999</v>
      </c>
      <c r="I95" s="145">
        <v>2990.2260000000006</v>
      </c>
      <c r="J95" s="255">
        <f>H95/$H$95</f>
        <v>1</v>
      </c>
      <c r="K95" s="244">
        <f>I95/$I$95</f>
        <v>1</v>
      </c>
      <c r="L95" s="57">
        <f>(I95-H95)/H95</f>
        <v>-9.4121918560617253E-3</v>
      </c>
      <c r="M95" s="1"/>
      <c r="N95" s="37">
        <f t="shared" ref="N95:O95" si="82">(H95/B95)*10</f>
        <v>11.394010538553287</v>
      </c>
      <c r="O95" s="150">
        <f t="shared" si="82"/>
        <v>11.401761610615416</v>
      </c>
      <c r="P95" s="57">
        <f>(O95-N95)/N95</f>
        <v>6.8027601307744641E-4</v>
      </c>
    </row>
  </sheetData>
  <mergeCells count="33">
    <mergeCell ref="N66:O66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A36:A38"/>
    <mergeCell ref="B36:C36"/>
    <mergeCell ref="D36:E36"/>
    <mergeCell ref="H36:I36"/>
    <mergeCell ref="N65:O65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1"/>
  <ignoredErrors>
    <ignoredError sqref="D7:F14 J7:L14 J33:L33 D33:F33 N7:P14 N52:P52 D25:E32 J25:K31 N33:P33 D62:F62 J61:L62 J60:K60 N62:P62 D58:E61 K57:K59 D19:E19 D18:E18 J21:K24 N19:P19 J18:K19 D68:E73 N39:P47 K39:L47 D39:F47 K53:K55 D53:E55 D22:E22 D20:E20 J20:K20 D21:E21 D24:E24 D23:E23 D17:E17 J32:K32 N16:P17 O15 D16:F16 D15:E15 J16:L17 J15:K15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078CAF6-DACB-4DDB-AF96-8FEF73E924D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221" id="{A011D0B7-10D0-48E6-8BD5-5FDEF20EB0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341" id="{7C7FC4D8-555F-465C-93B2-FC2BDC81B6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F68:F95</xm:sqref>
        </x14:conditionalFormatting>
        <x14:conditionalFormatting xmlns:xm="http://schemas.microsoft.com/office/excel/2006/main">
          <x14:cfRule type="iconSet" priority="343" id="{A85E3113-F50A-4E2D-AD07-E7EF11443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L68:L95</xm:sqref>
        </x14:conditionalFormatting>
        <x14:conditionalFormatting xmlns:xm="http://schemas.microsoft.com/office/excel/2006/main">
          <x14:cfRule type="iconSet" priority="339" id="{7070D465-8DB3-4CA1-A417-EB21FA22AC1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P68:P95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lha22">
    <pageSetUpPr fitToPage="1"/>
  </sheetPr>
  <dimension ref="A1:T59"/>
  <sheetViews>
    <sheetView showGridLines="0" workbookViewId="0">
      <selection activeCell="E22" sqref="E22"/>
    </sheetView>
  </sheetViews>
  <sheetFormatPr defaultRowHeight="15" x14ac:dyDescent="0.25"/>
  <cols>
    <col min="1" max="2" width="2.85546875" customWidth="1"/>
    <col min="3" max="3" width="27.28515625" customWidth="1"/>
    <col min="8" max="9" width="10.28515625" customWidth="1"/>
    <col min="10" max="10" width="2.140625" customWidth="1"/>
    <col min="15" max="16" width="10.28515625" customWidth="1"/>
    <col min="17" max="17" width="2" customWidth="1"/>
    <col min="18" max="19" width="9.140625" customWidth="1"/>
    <col min="20" max="20" width="11.28515625" customWidth="1"/>
  </cols>
  <sheetData>
    <row r="1" spans="1:20" ht="15.75" x14ac:dyDescent="0.25">
      <c r="A1" s="30" t="s">
        <v>46</v>
      </c>
      <c r="B1" s="4"/>
    </row>
    <row r="3" spans="1:20" ht="15.75" thickBot="1" x14ac:dyDescent="0.3"/>
    <row r="4" spans="1:20" x14ac:dyDescent="0.25">
      <c r="A4" s="330" t="s">
        <v>3</v>
      </c>
      <c r="B4" s="313"/>
      <c r="C4" s="313"/>
      <c r="D4" s="341" t="s">
        <v>1</v>
      </c>
      <c r="E4" s="360"/>
      <c r="F4" s="342" t="s">
        <v>13</v>
      </c>
      <c r="G4" s="342"/>
      <c r="H4" s="361" t="s">
        <v>34</v>
      </c>
      <c r="I4" s="360"/>
      <c r="K4" s="341" t="s">
        <v>19</v>
      </c>
      <c r="L4" s="360"/>
      <c r="M4" s="342" t="s">
        <v>13</v>
      </c>
      <c r="N4" s="342"/>
      <c r="O4" s="361" t="s">
        <v>34</v>
      </c>
      <c r="P4" s="360"/>
      <c r="R4" s="341" t="s">
        <v>22</v>
      </c>
      <c r="S4" s="342"/>
      <c r="T4" s="69" t="s">
        <v>0</v>
      </c>
    </row>
    <row r="5" spans="1:20" x14ac:dyDescent="0.25">
      <c r="A5" s="348"/>
      <c r="B5" s="314"/>
      <c r="C5" s="314"/>
      <c r="D5" s="362" t="s">
        <v>40</v>
      </c>
      <c r="E5" s="363"/>
      <c r="F5" s="364" t="str">
        <f>D5</f>
        <v>jan - mar</v>
      </c>
      <c r="G5" s="364"/>
      <c r="H5" s="362" t="str">
        <f>F5</f>
        <v>jan - mar</v>
      </c>
      <c r="I5" s="363"/>
      <c r="K5" s="362" t="str">
        <f>D5</f>
        <v>jan - mar</v>
      </c>
      <c r="L5" s="363"/>
      <c r="M5" s="364" t="str">
        <f>D5</f>
        <v>jan - mar</v>
      </c>
      <c r="N5" s="364"/>
      <c r="O5" s="362" t="str">
        <f>D5</f>
        <v>jan - mar</v>
      </c>
      <c r="P5" s="363"/>
      <c r="R5" s="362" t="str">
        <f>D5</f>
        <v>jan - mar</v>
      </c>
      <c r="S5" s="364"/>
      <c r="T5" s="67" t="s">
        <v>35</v>
      </c>
    </row>
    <row r="6" spans="1:20" ht="15.75" thickBot="1" x14ac:dyDescent="0.3">
      <c r="A6" s="348"/>
      <c r="B6" s="314"/>
      <c r="C6" s="314"/>
      <c r="D6" s="16">
        <v>2016</v>
      </c>
      <c r="E6" s="67">
        <v>2017</v>
      </c>
      <c r="F6" s="68">
        <f>D6</f>
        <v>2016</v>
      </c>
      <c r="G6" s="68">
        <f>E6</f>
        <v>2017</v>
      </c>
      <c r="H6" s="16" t="s">
        <v>1</v>
      </c>
      <c r="I6" s="67" t="s">
        <v>14</v>
      </c>
      <c r="K6" s="16">
        <f>D6</f>
        <v>2016</v>
      </c>
      <c r="L6" s="67">
        <f>E6</f>
        <v>2017</v>
      </c>
      <c r="M6" s="68">
        <f>F6</f>
        <v>2016</v>
      </c>
      <c r="N6" s="67">
        <f>G6</f>
        <v>2017</v>
      </c>
      <c r="O6" s="68">
        <v>1000</v>
      </c>
      <c r="P6" s="67" t="s">
        <v>14</v>
      </c>
      <c r="R6" s="16">
        <f>D6</f>
        <v>2016</v>
      </c>
      <c r="S6" s="68">
        <f>E6</f>
        <v>2017</v>
      </c>
      <c r="T6" s="67" t="s">
        <v>23</v>
      </c>
    </row>
    <row r="7" spans="1:20" ht="24" customHeight="1" thickBot="1" x14ac:dyDescent="0.3">
      <c r="A7" s="72" t="s">
        <v>29</v>
      </c>
      <c r="B7" s="13"/>
      <c r="C7" s="13"/>
      <c r="D7" s="17">
        <v>102240.55999999995</v>
      </c>
      <c r="E7" s="18">
        <v>116110.23999999989</v>
      </c>
      <c r="F7" s="14">
        <f>D7/D17</f>
        <v>0.22691739095878957</v>
      </c>
      <c r="G7" s="14">
        <f>E7/E17</f>
        <v>0.24204639705687503</v>
      </c>
      <c r="H7" s="80">
        <f t="shared" ref="H7:H19" si="0">(E7-D7)/D7</f>
        <v>0.13565731643097359</v>
      </c>
      <c r="I7" s="83">
        <f t="shared" ref="I7:I19" si="1">(G7-F7)/F7</f>
        <v>6.667186694753173E-2</v>
      </c>
      <c r="J7" s="1"/>
      <c r="K7" s="17">
        <v>22007.724999999995</v>
      </c>
      <c r="L7" s="18">
        <v>23490.648999999994</v>
      </c>
      <c r="M7" s="14">
        <f>K7/K17</f>
        <v>0.26542612974161889</v>
      </c>
      <c r="N7" s="14">
        <f>L7/L17</f>
        <v>0.24583232837712149</v>
      </c>
      <c r="O7" s="80">
        <f t="shared" ref="O7:O8" si="2">(L7-K7)/K7</f>
        <v>6.7381976101573399E-2</v>
      </c>
      <c r="P7" s="83">
        <f t="shared" ref="P7:P8" si="3">(N7-M7)/M7</f>
        <v>-7.3820167530495723E-2</v>
      </c>
      <c r="Q7" s="1"/>
      <c r="R7" s="24">
        <f>(K7/D7)*10</f>
        <v>2.1525434719841132</v>
      </c>
      <c r="S7" s="62">
        <f>(L7/E7)*10</f>
        <v>2.0231332740333681</v>
      </c>
      <c r="T7" s="50">
        <f>(S7-R7)/R7</f>
        <v>-6.0119667563071758E-2</v>
      </c>
    </row>
    <row r="8" spans="1:20" s="3" customFormat="1" ht="24" customHeight="1" x14ac:dyDescent="0.25">
      <c r="A8" s="73" t="s">
        <v>44</v>
      </c>
      <c r="C8"/>
      <c r="D8" s="19">
        <v>91846.879999999946</v>
      </c>
      <c r="E8" s="20">
        <v>93732.72999999988</v>
      </c>
      <c r="F8" s="47">
        <f>D8/D7</f>
        <v>0.89834093240490842</v>
      </c>
      <c r="G8" s="47">
        <f>E8/E7</f>
        <v>0.80727358758366163</v>
      </c>
      <c r="H8" s="81">
        <f t="shared" ref="H8:H16" si="4">(E8-D8)/D8</f>
        <v>2.0532542858286904E-2</v>
      </c>
      <c r="I8" s="84">
        <f t="shared" ref="I8:I16" si="5">(G8-F8)/F8</f>
        <v>-0.10137281018405168</v>
      </c>
      <c r="K8" s="19">
        <v>21170.067999999996</v>
      </c>
      <c r="L8" s="20">
        <v>22123.445999999996</v>
      </c>
      <c r="M8" s="47">
        <f>K8/K7</f>
        <v>0.96193804675403749</v>
      </c>
      <c r="N8" s="47">
        <f>L8/L7</f>
        <v>0.94179798948934967</v>
      </c>
      <c r="O8" s="81">
        <f t="shared" si="2"/>
        <v>4.5034243631149454E-2</v>
      </c>
      <c r="P8" s="84">
        <f t="shared" si="3"/>
        <v>-2.093695881210687E-2</v>
      </c>
      <c r="R8" s="27">
        <f t="shared" ref="R8:R21" si="6">(K8/D8)*10</f>
        <v>2.3049305539828908</v>
      </c>
      <c r="S8" s="28">
        <f t="shared" ref="S8:S21" si="7">(L8/E8)*10</f>
        <v>2.3602690330261398</v>
      </c>
      <c r="T8" s="49">
        <f t="shared" ref="T8:T21" si="8">(S8-R8)/R8</f>
        <v>2.4008740284007589E-2</v>
      </c>
    </row>
    <row r="9" spans="1:20" s="3" customFormat="1" ht="24" customHeight="1" x14ac:dyDescent="0.25">
      <c r="A9" s="77" t="s">
        <v>43</v>
      </c>
      <c r="B9" s="70"/>
      <c r="C9" s="71"/>
      <c r="D9" s="78">
        <v>10394</v>
      </c>
      <c r="E9" s="79">
        <f>E10+E11</f>
        <v>22377.510000000002</v>
      </c>
      <c r="F9" s="45">
        <f>D9/D7</f>
        <v>0.10166219746840202</v>
      </c>
      <c r="G9" s="45">
        <f>E9/E7</f>
        <v>0.19272641241633834</v>
      </c>
      <c r="H9" s="82">
        <f t="shared" si="4"/>
        <v>1.1529257263806043</v>
      </c>
      <c r="I9" s="85">
        <f t="shared" si="5"/>
        <v>0.89575296634956469</v>
      </c>
      <c r="K9" s="78">
        <v>838</v>
      </c>
      <c r="L9" s="79">
        <f>L10+L11</f>
        <v>1367.203</v>
      </c>
      <c r="M9" s="45">
        <f>K9/K7</f>
        <v>3.8077538682439925E-2</v>
      </c>
      <c r="N9" s="45">
        <f>L9/L7</f>
        <v>5.8202010510650444E-2</v>
      </c>
      <c r="O9" s="82">
        <f t="shared" ref="O9:O21" si="9">(L9-K9)/K9</f>
        <v>0.63150715990453454</v>
      </c>
      <c r="P9" s="85">
        <f t="shared" ref="P9:P21" si="10">(N9-M9)/M9</f>
        <v>0.52851293766766616</v>
      </c>
      <c r="R9" s="63">
        <f t="shared" si="6"/>
        <v>0.80623436598037335</v>
      </c>
      <c r="S9" s="64">
        <f t="shared" si="7"/>
        <v>0.61097190884955466</v>
      </c>
      <c r="T9" s="51">
        <f t="shared" si="8"/>
        <v>-0.24219068966798679</v>
      </c>
    </row>
    <row r="10" spans="1:20" s="3" customFormat="1" ht="24" customHeight="1" x14ac:dyDescent="0.25">
      <c r="A10" s="46"/>
      <c r="B10" s="74" t="s">
        <v>42</v>
      </c>
      <c r="C10"/>
      <c r="D10" s="19"/>
      <c r="E10" s="20">
        <v>12839.370000000004</v>
      </c>
      <c r="F10" s="47"/>
      <c r="G10" s="47">
        <f>E10/E9</f>
        <v>0.57376222823719003</v>
      </c>
      <c r="H10" s="86" t="e">
        <f t="shared" si="4"/>
        <v>#DIV/0!</v>
      </c>
      <c r="I10" s="87" t="e">
        <f t="shared" si="5"/>
        <v>#DIV/0!</v>
      </c>
      <c r="K10" s="19"/>
      <c r="L10" s="20">
        <v>703.62100000000021</v>
      </c>
      <c r="M10" s="47"/>
      <c r="N10" s="47">
        <f>L10/L9</f>
        <v>0.51464266827969241</v>
      </c>
      <c r="O10" s="86" t="e">
        <f t="shared" si="9"/>
        <v>#DIV/0!</v>
      </c>
      <c r="P10" s="87" t="e">
        <f t="shared" si="10"/>
        <v>#DIV/0!</v>
      </c>
      <c r="R10" s="88" t="e">
        <f t="shared" si="6"/>
        <v>#DIV/0!</v>
      </c>
      <c r="S10" s="89">
        <f t="shared" si="7"/>
        <v>0.54801832177123955</v>
      </c>
      <c r="T10" s="90" t="e">
        <f t="shared" si="8"/>
        <v>#DIV/0!</v>
      </c>
    </row>
    <row r="11" spans="1:20" s="3" customFormat="1" ht="24" customHeight="1" thickBot="1" x14ac:dyDescent="0.3">
      <c r="A11" s="46"/>
      <c r="B11" s="74" t="s">
        <v>45</v>
      </c>
      <c r="C11"/>
      <c r="D11" s="19"/>
      <c r="E11" s="20">
        <v>9538.1399999999976</v>
      </c>
      <c r="F11" s="47">
        <f>D11/D9</f>
        <v>0</v>
      </c>
      <c r="G11" s="47">
        <f>E11/E9</f>
        <v>0.42623777176280991</v>
      </c>
      <c r="H11" s="86" t="e">
        <f t="shared" si="4"/>
        <v>#DIV/0!</v>
      </c>
      <c r="I11" s="87" t="e">
        <f t="shared" si="5"/>
        <v>#DIV/0!</v>
      </c>
      <c r="K11" s="19"/>
      <c r="L11" s="20">
        <v>663.58199999999977</v>
      </c>
      <c r="M11" s="47">
        <f>K11/K9</f>
        <v>0</v>
      </c>
      <c r="N11" s="47">
        <f>L11/L9</f>
        <v>0.48535733172030765</v>
      </c>
      <c r="O11" s="86" t="e">
        <f t="shared" si="9"/>
        <v>#DIV/0!</v>
      </c>
      <c r="P11" s="87" t="e">
        <f t="shared" si="10"/>
        <v>#DIV/0!</v>
      </c>
      <c r="R11" s="65" t="e">
        <f t="shared" si="6"/>
        <v>#DIV/0!</v>
      </c>
      <c r="S11" s="62">
        <f t="shared" si="7"/>
        <v>0.69571425875485149</v>
      </c>
      <c r="T11" s="66" t="e">
        <f t="shared" si="8"/>
        <v>#DIV/0!</v>
      </c>
    </row>
    <row r="12" spans="1:20" s="3" customFormat="1" ht="24" customHeight="1" thickBot="1" x14ac:dyDescent="0.3">
      <c r="A12" s="72" t="s">
        <v>30</v>
      </c>
      <c r="B12" s="13"/>
      <c r="C12" s="13"/>
      <c r="D12" s="17">
        <v>348322.35000000021</v>
      </c>
      <c r="E12" s="18">
        <v>363592.17000000027</v>
      </c>
      <c r="F12" s="14">
        <f>D12/D17</f>
        <v>0.77308260904121051</v>
      </c>
      <c r="G12" s="14">
        <f>E12/E17</f>
        <v>0.75795360294312497</v>
      </c>
      <c r="H12" s="80">
        <f t="shared" si="4"/>
        <v>4.3838186094001884E-2</v>
      </c>
      <c r="I12" s="83">
        <f t="shared" si="5"/>
        <v>-1.9569714699505112E-2</v>
      </c>
      <c r="K12" s="17">
        <v>60906.964000000051</v>
      </c>
      <c r="L12" s="18">
        <v>72064.923999999955</v>
      </c>
      <c r="M12" s="14">
        <f>K12/K17</f>
        <v>0.73457387025838095</v>
      </c>
      <c r="N12" s="14">
        <f>L12/L17</f>
        <v>0.75416767162287834</v>
      </c>
      <c r="O12" s="80">
        <f t="shared" si="9"/>
        <v>0.18319678518206711</v>
      </c>
      <c r="P12" s="83">
        <f t="shared" si="10"/>
        <v>2.6673697714847143E-2</v>
      </c>
      <c r="R12" s="24">
        <f t="shared" si="6"/>
        <v>1.7485804169614729</v>
      </c>
      <c r="S12" s="62">
        <f t="shared" si="7"/>
        <v>1.9820262906101607</v>
      </c>
      <c r="T12" s="50">
        <f t="shared" si="8"/>
        <v>0.13350594081017397</v>
      </c>
    </row>
    <row r="13" spans="1:20" s="3" customFormat="1" ht="24" customHeight="1" thickBot="1" x14ac:dyDescent="0.3">
      <c r="A13" s="73" t="s">
        <v>44</v>
      </c>
      <c r="C13"/>
      <c r="D13" s="19">
        <v>218123.43000000023</v>
      </c>
      <c r="E13" s="20">
        <v>247746.21000000031</v>
      </c>
      <c r="F13" s="47">
        <f>D13/D12</f>
        <v>0.6262114102066666</v>
      </c>
      <c r="G13" s="47">
        <f>E13/E12</f>
        <v>0.68138488790889018</v>
      </c>
      <c r="H13" s="81">
        <f t="shared" si="4"/>
        <v>0.13580741876285393</v>
      </c>
      <c r="I13" s="84">
        <f t="shared" si="5"/>
        <v>8.8106790778556487E-2</v>
      </c>
      <c r="K13" s="19">
        <v>52022.001000000055</v>
      </c>
      <c r="L13" s="20">
        <v>62649.965999999964</v>
      </c>
      <c r="M13" s="47">
        <f>K13/K12</f>
        <v>0.85412237917490041</v>
      </c>
      <c r="N13" s="47">
        <f>L13/L12</f>
        <v>0.86935450039467188</v>
      </c>
      <c r="O13" s="81">
        <f t="shared" si="9"/>
        <v>0.20429750481916098</v>
      </c>
      <c r="P13" s="84">
        <f t="shared" si="10"/>
        <v>1.7833651934616213E-2</v>
      </c>
      <c r="R13" s="24">
        <f t="shared" si="6"/>
        <v>2.384979962950335</v>
      </c>
      <c r="S13" s="62">
        <f t="shared" si="7"/>
        <v>2.5287961418259393</v>
      </c>
      <c r="T13" s="50">
        <f t="shared" si="8"/>
        <v>6.0300791247611465E-2</v>
      </c>
    </row>
    <row r="14" spans="1:20" s="3" customFormat="1" ht="24" customHeight="1" thickBot="1" x14ac:dyDescent="0.3">
      <c r="A14" s="77" t="s">
        <v>43</v>
      </c>
      <c r="B14" s="70"/>
      <c r="C14" s="71"/>
      <c r="D14" s="78">
        <v>130199</v>
      </c>
      <c r="E14" s="79">
        <f>E15+E16</f>
        <v>115845.96000000002</v>
      </c>
      <c r="F14" s="45">
        <f>D14/D12</f>
        <v>0.37378881946564702</v>
      </c>
      <c r="G14" s="45">
        <f>E14/E12</f>
        <v>0.31861511209111004</v>
      </c>
      <c r="H14" s="82">
        <f t="shared" ref="H14" si="11">(E14-D14)/D14</f>
        <v>-0.11023924914937887</v>
      </c>
      <c r="I14" s="85">
        <f t="shared" ref="I14" si="12">(G14-F14)/F14</f>
        <v>-0.14760662839892058</v>
      </c>
      <c r="K14" s="78">
        <v>8885</v>
      </c>
      <c r="L14" s="79">
        <f>L15+L16</f>
        <v>9414.9579999999987</v>
      </c>
      <c r="M14" s="45">
        <f>K14/K12</f>
        <v>0.14587822830899916</v>
      </c>
      <c r="N14" s="45">
        <f>L14/L12</f>
        <v>0.13064549960532817</v>
      </c>
      <c r="O14" s="82">
        <f t="shared" si="9"/>
        <v>5.9646370287000421E-2</v>
      </c>
      <c r="P14" s="85">
        <f t="shared" si="10"/>
        <v>-0.10442085073452516</v>
      </c>
      <c r="R14" s="24">
        <f t="shared" si="6"/>
        <v>0.68241691564451346</v>
      </c>
      <c r="S14" s="62">
        <f t="shared" si="7"/>
        <v>0.81271353787391432</v>
      </c>
      <c r="T14" s="50">
        <f t="shared" si="8"/>
        <v>0.19093404521829782</v>
      </c>
    </row>
    <row r="15" spans="1:20" ht="24" customHeight="1" x14ac:dyDescent="0.25">
      <c r="A15" s="46"/>
      <c r="B15" s="74" t="s">
        <v>42</v>
      </c>
      <c r="D15" s="19"/>
      <c r="E15" s="20">
        <v>58021.209999999992</v>
      </c>
      <c r="F15" s="2"/>
      <c r="G15" s="2">
        <f>E15/E14</f>
        <v>0.50084793634581626</v>
      </c>
      <c r="H15" s="86" t="e">
        <f t="shared" si="4"/>
        <v>#DIV/0!</v>
      </c>
      <c r="I15" s="87" t="e">
        <f t="shared" si="5"/>
        <v>#DIV/0!</v>
      </c>
      <c r="K15" s="19"/>
      <c r="L15" s="20">
        <v>5766.0809999999992</v>
      </c>
      <c r="M15" s="2"/>
      <c r="N15" s="2">
        <f>L15/L14</f>
        <v>0.61243831358567935</v>
      </c>
      <c r="O15" s="86" t="e">
        <f t="shared" si="9"/>
        <v>#DIV/0!</v>
      </c>
      <c r="P15" s="87" t="e">
        <f t="shared" si="10"/>
        <v>#DIV/0!</v>
      </c>
      <c r="R15" s="93" t="e">
        <f t="shared" si="6"/>
        <v>#DIV/0!</v>
      </c>
      <c r="S15" s="94">
        <f t="shared" si="7"/>
        <v>0.99378847838574891</v>
      </c>
      <c r="T15" s="95" t="e">
        <f t="shared" si="8"/>
        <v>#DIV/0!</v>
      </c>
    </row>
    <row r="16" spans="1:20" ht="24" customHeight="1" thickBot="1" x14ac:dyDescent="0.3">
      <c r="A16" s="46"/>
      <c r="B16" s="74" t="s">
        <v>45</v>
      </c>
      <c r="D16" s="19"/>
      <c r="E16" s="20">
        <v>57824.750000000022</v>
      </c>
      <c r="F16" s="2">
        <f>D16/D14</f>
        <v>0</v>
      </c>
      <c r="G16" s="2">
        <f>E16/E14</f>
        <v>0.49915206365418363</v>
      </c>
      <c r="H16" s="86" t="e">
        <f t="shared" si="4"/>
        <v>#DIV/0!</v>
      </c>
      <c r="I16" s="87" t="e">
        <f t="shared" si="5"/>
        <v>#DIV/0!</v>
      </c>
      <c r="K16" s="19"/>
      <c r="L16" s="20">
        <v>3648.8769999999986</v>
      </c>
      <c r="M16" s="2">
        <f>K16/K14</f>
        <v>0</v>
      </c>
      <c r="N16" s="2">
        <f>L16/L14</f>
        <v>0.38756168641432059</v>
      </c>
      <c r="O16" s="86" t="e">
        <f t="shared" si="9"/>
        <v>#DIV/0!</v>
      </c>
      <c r="P16" s="87" t="e">
        <f t="shared" si="10"/>
        <v>#DIV/0!</v>
      </c>
      <c r="R16" s="65" t="e">
        <f t="shared" si="6"/>
        <v>#DIV/0!</v>
      </c>
      <c r="S16" s="62">
        <f t="shared" si="7"/>
        <v>0.63102339396192753</v>
      </c>
      <c r="T16" s="66" t="e">
        <f t="shared" si="8"/>
        <v>#DIV/0!</v>
      </c>
    </row>
    <row r="17" spans="1:20" ht="24" customHeight="1" thickBot="1" x14ac:dyDescent="0.3">
      <c r="A17" s="72" t="s">
        <v>12</v>
      </c>
      <c r="B17" s="13"/>
      <c r="C17" s="13"/>
      <c r="D17" s="17">
        <f>D7+D12</f>
        <v>450562.91000000015</v>
      </c>
      <c r="E17" s="18">
        <f>E7+E12</f>
        <v>479702.41000000015</v>
      </c>
      <c r="F17" s="14">
        <f>F7+F12</f>
        <v>1</v>
      </c>
      <c r="G17" s="14">
        <f>G7+G12</f>
        <v>1</v>
      </c>
      <c r="H17" s="80">
        <f t="shared" si="0"/>
        <v>6.467354359017255E-2</v>
      </c>
      <c r="I17" s="83">
        <f t="shared" si="1"/>
        <v>0</v>
      </c>
      <c r="J17" s="1"/>
      <c r="K17" s="17">
        <v>82914.689000000057</v>
      </c>
      <c r="L17" s="18">
        <v>95555.57299999996</v>
      </c>
      <c r="M17" s="14">
        <f>M7+M12</f>
        <v>0.99999999999999978</v>
      </c>
      <c r="N17" s="14">
        <f>N7+N12</f>
        <v>0.99999999999999978</v>
      </c>
      <c r="O17" s="80">
        <f t="shared" si="9"/>
        <v>0.15245650864106713</v>
      </c>
      <c r="P17" s="83">
        <f t="shared" si="10"/>
        <v>0</v>
      </c>
      <c r="R17" s="24">
        <f t="shared" si="6"/>
        <v>1.8402466594509528</v>
      </c>
      <c r="S17" s="62">
        <f t="shared" si="7"/>
        <v>1.9919760878416251</v>
      </c>
      <c r="T17" s="50">
        <f t="shared" si="8"/>
        <v>8.2450593028622343E-2</v>
      </c>
    </row>
    <row r="18" spans="1:20" s="3" customFormat="1" ht="24" customHeight="1" x14ac:dyDescent="0.25">
      <c r="A18" s="73" t="s">
        <v>44</v>
      </c>
      <c r="C18"/>
      <c r="D18" s="19">
        <f t="shared" ref="D18:E21" si="13">D8+D13</f>
        <v>309970.31000000017</v>
      </c>
      <c r="E18" s="20">
        <f t="shared" si="13"/>
        <v>341478.94000000018</v>
      </c>
      <c r="F18" s="47">
        <f>D18/D17</f>
        <v>0.68796233138675367</v>
      </c>
      <c r="G18" s="47">
        <f>E18/E17</f>
        <v>0.7118557940953435</v>
      </c>
      <c r="H18" s="81">
        <f t="shared" si="0"/>
        <v>0.1016504774279833</v>
      </c>
      <c r="I18" s="84">
        <f t="shared" si="1"/>
        <v>3.4730771756684417E-2</v>
      </c>
      <c r="K18" s="19">
        <f t="shared" ref="K18:L21" si="14">K8+K13</f>
        <v>73192.069000000047</v>
      </c>
      <c r="L18" s="20">
        <f t="shared" si="14"/>
        <v>84773.411999999953</v>
      </c>
      <c r="M18" s="47">
        <f>K18/K17</f>
        <v>0.8827394745459396</v>
      </c>
      <c r="N18" s="47">
        <f>L18/L17</f>
        <v>0.88716345199457902</v>
      </c>
      <c r="O18" s="81">
        <f t="shared" si="9"/>
        <v>0.15823221229064993</v>
      </c>
      <c r="P18" s="84">
        <f t="shared" si="10"/>
        <v>5.0116456510739104E-3</v>
      </c>
      <c r="R18" s="96">
        <f t="shared" si="6"/>
        <v>2.3612606317037268</v>
      </c>
      <c r="S18" s="97">
        <f t="shared" si="7"/>
        <v>2.4825370489904857</v>
      </c>
      <c r="T18" s="98">
        <f t="shared" si="8"/>
        <v>5.1360877176550378E-2</v>
      </c>
    </row>
    <row r="19" spans="1:20" s="3" customFormat="1" ht="24" customHeight="1" x14ac:dyDescent="0.25">
      <c r="A19" s="77" t="s">
        <v>43</v>
      </c>
      <c r="B19" s="70"/>
      <c r="C19" s="71"/>
      <c r="D19" s="78">
        <f t="shared" si="13"/>
        <v>140593</v>
      </c>
      <c r="E19" s="79">
        <f t="shared" si="13"/>
        <v>138223.47000000003</v>
      </c>
      <c r="F19" s="45">
        <f>D19/D17</f>
        <v>0.31203855639160344</v>
      </c>
      <c r="G19" s="45">
        <f>E19/E17</f>
        <v>0.28814420590465656</v>
      </c>
      <c r="H19" s="82">
        <f t="shared" si="0"/>
        <v>-1.6853826292916218E-2</v>
      </c>
      <c r="I19" s="85">
        <f t="shared" si="1"/>
        <v>-7.657499369071509E-2</v>
      </c>
      <c r="K19" s="78">
        <f t="shared" si="14"/>
        <v>9723</v>
      </c>
      <c r="L19" s="79">
        <f t="shared" si="14"/>
        <v>10782.160999999998</v>
      </c>
      <c r="M19" s="45">
        <f>K19/K17</f>
        <v>0.11726510847794404</v>
      </c>
      <c r="N19" s="45">
        <f>L19/L17</f>
        <v>0.11283654800542092</v>
      </c>
      <c r="O19" s="82">
        <f t="shared" si="9"/>
        <v>0.10893355960094603</v>
      </c>
      <c r="P19" s="85">
        <f t="shared" si="10"/>
        <v>-3.7765372240763907E-2</v>
      </c>
      <c r="R19" s="43">
        <f t="shared" si="6"/>
        <v>0.69157070408910826</v>
      </c>
      <c r="S19" s="44">
        <f t="shared" si="7"/>
        <v>0.78005283762591082</v>
      </c>
      <c r="T19" s="51">
        <f t="shared" si="8"/>
        <v>0.12794372724817119</v>
      </c>
    </row>
    <row r="20" spans="1:20" ht="24" customHeight="1" x14ac:dyDescent="0.25">
      <c r="A20" s="46"/>
      <c r="B20" s="74" t="s">
        <v>42</v>
      </c>
      <c r="D20" s="19">
        <f t="shared" si="13"/>
        <v>0</v>
      </c>
      <c r="E20" s="20">
        <f t="shared" si="13"/>
        <v>70860.58</v>
      </c>
      <c r="F20" s="2">
        <f>D20/D19</f>
        <v>0</v>
      </c>
      <c r="G20" s="2">
        <f>E20/E19</f>
        <v>0.51265230137834039</v>
      </c>
      <c r="H20" s="86" t="e">
        <f t="shared" ref="H20:H21" si="15">(E20-D20)/D20</f>
        <v>#DIV/0!</v>
      </c>
      <c r="I20" s="87" t="e">
        <f t="shared" ref="I20:I21" si="16">(G20-F20)/F20</f>
        <v>#DIV/0!</v>
      </c>
      <c r="K20" s="19">
        <f t="shared" si="14"/>
        <v>0</v>
      </c>
      <c r="L20" s="20">
        <f t="shared" si="14"/>
        <v>6469.7019999999993</v>
      </c>
      <c r="M20" s="2">
        <f>K20/K19</f>
        <v>0</v>
      </c>
      <c r="N20" s="2">
        <f>L20/L19</f>
        <v>0.60003759914176757</v>
      </c>
      <c r="O20" s="86" t="e">
        <f t="shared" si="9"/>
        <v>#DIV/0!</v>
      </c>
      <c r="P20" s="87" t="e">
        <f t="shared" si="10"/>
        <v>#DIV/0!</v>
      </c>
      <c r="R20" s="88" t="e">
        <f t="shared" si="6"/>
        <v>#DIV/0!</v>
      </c>
      <c r="S20" s="89">
        <f t="shared" si="7"/>
        <v>0.9130184934980774</v>
      </c>
      <c r="T20" s="90" t="e">
        <f t="shared" si="8"/>
        <v>#DIV/0!</v>
      </c>
    </row>
    <row r="21" spans="1:20" ht="24" customHeight="1" thickBot="1" x14ac:dyDescent="0.3">
      <c r="A21" s="75"/>
      <c r="B21" s="76" t="s">
        <v>45</v>
      </c>
      <c r="C21" s="10"/>
      <c r="D21" s="21">
        <f t="shared" si="13"/>
        <v>0</v>
      </c>
      <c r="E21" s="22">
        <f t="shared" si="13"/>
        <v>67362.890000000014</v>
      </c>
      <c r="F21" s="11">
        <f>D21/D19</f>
        <v>0</v>
      </c>
      <c r="G21" s="11">
        <f>E21/E19</f>
        <v>0.48734769862165955</v>
      </c>
      <c r="H21" s="91" t="e">
        <f t="shared" si="15"/>
        <v>#DIV/0!</v>
      </c>
      <c r="I21" s="92" t="e">
        <f t="shared" si="16"/>
        <v>#DIV/0!</v>
      </c>
      <c r="K21" s="21">
        <f t="shared" si="14"/>
        <v>0</v>
      </c>
      <c r="L21" s="22">
        <f t="shared" si="14"/>
        <v>4312.458999999998</v>
      </c>
      <c r="M21" s="11">
        <f>K21/K19</f>
        <v>0</v>
      </c>
      <c r="N21" s="11">
        <f>L21/L19</f>
        <v>0.39996240085823231</v>
      </c>
      <c r="O21" s="91" t="e">
        <f t="shared" si="9"/>
        <v>#DIV/0!</v>
      </c>
      <c r="P21" s="92" t="e">
        <f t="shared" si="10"/>
        <v>#DIV/0!</v>
      </c>
      <c r="R21" s="65" t="e">
        <f t="shared" si="6"/>
        <v>#DIV/0!</v>
      </c>
      <c r="S21" s="62">
        <f t="shared" si="7"/>
        <v>0.64018319285291903</v>
      </c>
      <c r="T21" s="66" t="e">
        <f t="shared" si="8"/>
        <v>#DIV/0!</v>
      </c>
    </row>
    <row r="22" spans="1:20" ht="24" customHeight="1" thickBot="1" x14ac:dyDescent="0.3">
      <c r="J22" s="1"/>
    </row>
    <row r="23" spans="1:20" s="42" customFormat="1" ht="15" customHeight="1" x14ac:dyDescent="0.25">
      <c r="A23" s="330" t="s">
        <v>2</v>
      </c>
      <c r="B23" s="313"/>
      <c r="C23" s="313"/>
      <c r="D23" s="341" t="s">
        <v>1</v>
      </c>
      <c r="E23" s="360"/>
      <c r="F23" s="342" t="s">
        <v>13</v>
      </c>
      <c r="G23" s="342"/>
      <c r="H23" s="361" t="s">
        <v>34</v>
      </c>
      <c r="I23" s="360"/>
      <c r="J23"/>
      <c r="K23" s="341" t="s">
        <v>19</v>
      </c>
      <c r="L23" s="360"/>
      <c r="M23" s="342" t="s">
        <v>13</v>
      </c>
      <c r="N23" s="342"/>
      <c r="O23" s="361" t="s">
        <v>34</v>
      </c>
      <c r="P23" s="360"/>
      <c r="Q23"/>
      <c r="R23" s="341" t="s">
        <v>22</v>
      </c>
      <c r="S23" s="342"/>
      <c r="T23" s="69" t="s">
        <v>0</v>
      </c>
    </row>
    <row r="24" spans="1:20" s="3" customFormat="1" ht="15" customHeight="1" x14ac:dyDescent="0.25">
      <c r="A24" s="348"/>
      <c r="B24" s="314"/>
      <c r="C24" s="314"/>
      <c r="D24" s="362" t="s">
        <v>40</v>
      </c>
      <c r="E24" s="363"/>
      <c r="F24" s="364" t="str">
        <f>D24</f>
        <v>jan - mar</v>
      </c>
      <c r="G24" s="364"/>
      <c r="H24" s="362" t="str">
        <f>F24</f>
        <v>jan - mar</v>
      </c>
      <c r="I24" s="363"/>
      <c r="J24"/>
      <c r="K24" s="362" t="str">
        <f>D24</f>
        <v>jan - mar</v>
      </c>
      <c r="L24" s="363"/>
      <c r="M24" s="364" t="str">
        <f>D24</f>
        <v>jan - mar</v>
      </c>
      <c r="N24" s="364"/>
      <c r="O24" s="362" t="str">
        <f>D24</f>
        <v>jan - mar</v>
      </c>
      <c r="P24" s="363"/>
      <c r="Q24"/>
      <c r="R24" s="362" t="str">
        <f>D24</f>
        <v>jan - mar</v>
      </c>
      <c r="S24" s="364"/>
      <c r="T24" s="67" t="s">
        <v>35</v>
      </c>
    </row>
    <row r="25" spans="1:20" ht="15.75" customHeight="1" thickBot="1" x14ac:dyDescent="0.3">
      <c r="A25" s="348"/>
      <c r="B25" s="314"/>
      <c r="C25" s="314"/>
      <c r="D25" s="16">
        <v>2016</v>
      </c>
      <c r="E25" s="67">
        <v>2017</v>
      </c>
      <c r="F25" s="68">
        <f>D25</f>
        <v>2016</v>
      </c>
      <c r="G25" s="68">
        <f>E25</f>
        <v>2017</v>
      </c>
      <c r="H25" s="16" t="s">
        <v>1</v>
      </c>
      <c r="I25" s="67" t="s">
        <v>14</v>
      </c>
      <c r="K25" s="16">
        <f>D25</f>
        <v>2016</v>
      </c>
      <c r="L25" s="67">
        <f>E25</f>
        <v>2017</v>
      </c>
      <c r="M25" s="68">
        <f>F25</f>
        <v>2016</v>
      </c>
      <c r="N25" s="67">
        <f>G25</f>
        <v>2017</v>
      </c>
      <c r="O25" s="68">
        <v>1000</v>
      </c>
      <c r="P25" s="67" t="s">
        <v>14</v>
      </c>
      <c r="R25" s="16">
        <f>D25</f>
        <v>2016</v>
      </c>
      <c r="S25" s="68">
        <f>E25</f>
        <v>2017</v>
      </c>
      <c r="T25" s="67" t="s">
        <v>23</v>
      </c>
    </row>
    <row r="26" spans="1:20" ht="24" customHeight="1" thickBot="1" x14ac:dyDescent="0.3">
      <c r="A26" s="72" t="s">
        <v>29</v>
      </c>
      <c r="B26" s="13"/>
      <c r="C26" s="13"/>
      <c r="D26" s="17"/>
      <c r="E26" s="18"/>
      <c r="F26" s="14" t="e">
        <f>D26/D36</f>
        <v>#DIV/0!</v>
      </c>
      <c r="G26" s="14" t="e">
        <f>E26/E36</f>
        <v>#DIV/0!</v>
      </c>
      <c r="H26" s="80" t="e">
        <f t="shared" ref="H26:H40" si="17">(E26-D26)/D26</f>
        <v>#DIV/0!</v>
      </c>
      <c r="I26" s="83" t="e">
        <f t="shared" ref="I26:I40" si="18">(G26-F26)/F26</f>
        <v>#DIV/0!</v>
      </c>
      <c r="J26" s="1"/>
      <c r="K26" s="17"/>
      <c r="L26" s="18"/>
      <c r="M26" s="14">
        <f>K26/K36</f>
        <v>0</v>
      </c>
      <c r="N26" s="14">
        <f>L26/L36</f>
        <v>0</v>
      </c>
      <c r="O26" s="80" t="e">
        <f t="shared" ref="O26:O40" si="19">(L26-K26)/K26</f>
        <v>#DIV/0!</v>
      </c>
      <c r="P26" s="83" t="e">
        <f t="shared" ref="P26:P40" si="20">(N26-M26)/M26</f>
        <v>#DIV/0!</v>
      </c>
      <c r="Q26" s="1"/>
      <c r="R26" s="24" t="e">
        <f>(K26/D26)*10</f>
        <v>#DIV/0!</v>
      </c>
      <c r="S26" s="62" t="e">
        <f>(L26/E26)*10</f>
        <v>#DIV/0!</v>
      </c>
      <c r="T26" s="50" t="e">
        <f>(S26-R26)/R26</f>
        <v>#DIV/0!</v>
      </c>
    </row>
    <row r="27" spans="1:20" ht="24" customHeight="1" x14ac:dyDescent="0.25">
      <c r="A27" s="73" t="s">
        <v>44</v>
      </c>
      <c r="B27" s="3"/>
      <c r="D27" s="19"/>
      <c r="E27" s="20"/>
      <c r="F27" s="47" t="e">
        <f>D27/D26</f>
        <v>#DIV/0!</v>
      </c>
      <c r="G27" s="47" t="e">
        <f>E27/E26</f>
        <v>#DIV/0!</v>
      </c>
      <c r="H27" s="81" t="e">
        <f t="shared" si="17"/>
        <v>#DIV/0!</v>
      </c>
      <c r="I27" s="84" t="e">
        <f t="shared" si="18"/>
        <v>#DIV/0!</v>
      </c>
      <c r="J27" s="3"/>
      <c r="K27" s="19"/>
      <c r="L27" s="20"/>
      <c r="M27" s="47" t="e">
        <f>K27/K26</f>
        <v>#DIV/0!</v>
      </c>
      <c r="N27" s="47" t="e">
        <f>L27/L26</f>
        <v>#DIV/0!</v>
      </c>
      <c r="O27" s="81" t="e">
        <f t="shared" si="19"/>
        <v>#DIV/0!</v>
      </c>
      <c r="P27" s="84" t="e">
        <f t="shared" si="20"/>
        <v>#DIV/0!</v>
      </c>
      <c r="Q27" s="3"/>
      <c r="R27" s="27" t="e">
        <f t="shared" ref="R27:R40" si="21">(K27/D27)*10</f>
        <v>#DIV/0!</v>
      </c>
      <c r="S27" s="28" t="e">
        <f t="shared" ref="S27:S40" si="22">(L27/E27)*10</f>
        <v>#DIV/0!</v>
      </c>
      <c r="T27" s="49" t="e">
        <f t="shared" ref="T27:T40" si="23">(S27-R27)/R27</f>
        <v>#DIV/0!</v>
      </c>
    </row>
    <row r="28" spans="1:20" ht="24" customHeight="1" x14ac:dyDescent="0.25">
      <c r="A28" s="77" t="s">
        <v>43</v>
      </c>
      <c r="B28" s="70"/>
      <c r="C28" s="71"/>
      <c r="D28" s="78"/>
      <c r="E28" s="79">
        <f>E29+E30</f>
        <v>0</v>
      </c>
      <c r="F28" s="45" t="e">
        <f>D28/D26</f>
        <v>#DIV/0!</v>
      </c>
      <c r="G28" s="45" t="e">
        <f>E28/E26</f>
        <v>#DIV/0!</v>
      </c>
      <c r="H28" s="82" t="e">
        <f t="shared" si="17"/>
        <v>#DIV/0!</v>
      </c>
      <c r="I28" s="85" t="e">
        <f t="shared" si="18"/>
        <v>#DIV/0!</v>
      </c>
      <c r="J28" s="3"/>
      <c r="K28" s="78"/>
      <c r="L28" s="79">
        <f>L29+L30</f>
        <v>0</v>
      </c>
      <c r="M28" s="45" t="e">
        <f>K28/K26</f>
        <v>#DIV/0!</v>
      </c>
      <c r="N28" s="45" t="e">
        <f>L28/L26</f>
        <v>#DIV/0!</v>
      </c>
      <c r="O28" s="82" t="e">
        <f t="shared" si="19"/>
        <v>#DIV/0!</v>
      </c>
      <c r="P28" s="85" t="e">
        <f t="shared" si="20"/>
        <v>#DIV/0!</v>
      </c>
      <c r="Q28" s="3"/>
      <c r="R28" s="63" t="e">
        <f t="shared" si="21"/>
        <v>#DIV/0!</v>
      </c>
      <c r="S28" s="64" t="e">
        <f t="shared" si="22"/>
        <v>#DIV/0!</v>
      </c>
      <c r="T28" s="51" t="e">
        <f t="shared" si="23"/>
        <v>#DIV/0!</v>
      </c>
    </row>
    <row r="29" spans="1:20" ht="24" customHeight="1" x14ac:dyDescent="0.25">
      <c r="A29" s="46"/>
      <c r="B29" s="74" t="s">
        <v>42</v>
      </c>
      <c r="D29" s="19"/>
      <c r="E29" s="20"/>
      <c r="F29" s="47"/>
      <c r="G29" s="47" t="e">
        <f>E29/E28</f>
        <v>#DIV/0!</v>
      </c>
      <c r="H29" s="86" t="e">
        <f t="shared" si="17"/>
        <v>#DIV/0!</v>
      </c>
      <c r="I29" s="87" t="e">
        <f t="shared" si="18"/>
        <v>#DIV/0!</v>
      </c>
      <c r="J29" s="3"/>
      <c r="K29" s="19"/>
      <c r="L29" s="20"/>
      <c r="M29" s="47"/>
      <c r="N29" s="47" t="e">
        <f>L29/L28</f>
        <v>#DIV/0!</v>
      </c>
      <c r="O29" s="86" t="e">
        <f t="shared" si="19"/>
        <v>#DIV/0!</v>
      </c>
      <c r="P29" s="87" t="e">
        <f t="shared" si="20"/>
        <v>#DIV/0!</v>
      </c>
      <c r="Q29" s="3"/>
      <c r="R29" s="88" t="e">
        <f t="shared" si="21"/>
        <v>#DIV/0!</v>
      </c>
      <c r="S29" s="89" t="e">
        <f t="shared" si="22"/>
        <v>#DIV/0!</v>
      </c>
      <c r="T29" s="90" t="e">
        <f t="shared" si="23"/>
        <v>#DIV/0!</v>
      </c>
    </row>
    <row r="30" spans="1:20" ht="24" customHeight="1" thickBot="1" x14ac:dyDescent="0.3">
      <c r="A30" s="46"/>
      <c r="B30" s="74" t="s">
        <v>45</v>
      </c>
      <c r="D30" s="19"/>
      <c r="E30" s="20"/>
      <c r="F30" s="47" t="e">
        <f>D30/D28</f>
        <v>#DIV/0!</v>
      </c>
      <c r="G30" s="47" t="e">
        <f>E30/E28</f>
        <v>#DIV/0!</v>
      </c>
      <c r="H30" s="86" t="e">
        <f t="shared" si="17"/>
        <v>#DIV/0!</v>
      </c>
      <c r="I30" s="87" t="e">
        <f t="shared" si="18"/>
        <v>#DIV/0!</v>
      </c>
      <c r="J30" s="3"/>
      <c r="K30" s="19"/>
      <c r="L30" s="20"/>
      <c r="M30" s="47" t="e">
        <f>K30/K28</f>
        <v>#DIV/0!</v>
      </c>
      <c r="N30" s="47" t="e">
        <f>L30/L28</f>
        <v>#DIV/0!</v>
      </c>
      <c r="O30" s="86" t="e">
        <f t="shared" si="19"/>
        <v>#DIV/0!</v>
      </c>
      <c r="P30" s="87" t="e">
        <f t="shared" si="20"/>
        <v>#DIV/0!</v>
      </c>
      <c r="Q30" s="3"/>
      <c r="R30" s="65" t="e">
        <f t="shared" si="21"/>
        <v>#DIV/0!</v>
      </c>
      <c r="S30" s="62" t="e">
        <f t="shared" si="22"/>
        <v>#DIV/0!</v>
      </c>
      <c r="T30" s="66" t="e">
        <f t="shared" si="23"/>
        <v>#DIV/0!</v>
      </c>
    </row>
    <row r="31" spans="1:20" ht="24" customHeight="1" thickBot="1" x14ac:dyDescent="0.3">
      <c r="A31" s="72" t="s">
        <v>30</v>
      </c>
      <c r="B31" s="13"/>
      <c r="C31" s="13"/>
      <c r="D31" s="17"/>
      <c r="E31" s="18"/>
      <c r="F31" s="14" t="e">
        <f>D31/D36</f>
        <v>#DIV/0!</v>
      </c>
      <c r="G31" s="14" t="e">
        <f>E31/E36</f>
        <v>#DIV/0!</v>
      </c>
      <c r="H31" s="80" t="e">
        <f t="shared" si="17"/>
        <v>#DIV/0!</v>
      </c>
      <c r="I31" s="83" t="e">
        <f t="shared" si="18"/>
        <v>#DIV/0!</v>
      </c>
      <c r="J31" s="3"/>
      <c r="K31" s="17"/>
      <c r="L31" s="18"/>
      <c r="M31" s="14">
        <f>K31/K36</f>
        <v>0</v>
      </c>
      <c r="N31" s="14">
        <f>L31/L36</f>
        <v>0</v>
      </c>
      <c r="O31" s="80" t="e">
        <f t="shared" si="19"/>
        <v>#DIV/0!</v>
      </c>
      <c r="P31" s="83" t="e">
        <f t="shared" si="20"/>
        <v>#DIV/0!</v>
      </c>
      <c r="Q31" s="3"/>
      <c r="R31" s="24" t="e">
        <f t="shared" si="21"/>
        <v>#DIV/0!</v>
      </c>
      <c r="S31" s="62" t="e">
        <f t="shared" si="22"/>
        <v>#DIV/0!</v>
      </c>
      <c r="T31" s="50" t="e">
        <f t="shared" si="23"/>
        <v>#DIV/0!</v>
      </c>
    </row>
    <row r="32" spans="1:20" ht="24" customHeight="1" thickBot="1" x14ac:dyDescent="0.3">
      <c r="A32" s="73" t="s">
        <v>44</v>
      </c>
      <c r="B32" s="3"/>
      <c r="D32" s="19"/>
      <c r="E32" s="20"/>
      <c r="F32" s="47" t="e">
        <f>D32/D31</f>
        <v>#DIV/0!</v>
      </c>
      <c r="G32" s="47" t="e">
        <f>E32/E31</f>
        <v>#DIV/0!</v>
      </c>
      <c r="H32" s="81" t="e">
        <f t="shared" si="17"/>
        <v>#DIV/0!</v>
      </c>
      <c r="I32" s="84" t="e">
        <f t="shared" si="18"/>
        <v>#DIV/0!</v>
      </c>
      <c r="J32" s="3"/>
      <c r="K32" s="19"/>
      <c r="L32" s="20"/>
      <c r="M32" s="47" t="e">
        <f>K32/K31</f>
        <v>#DIV/0!</v>
      </c>
      <c r="N32" s="47" t="e">
        <f>L32/L31</f>
        <v>#DIV/0!</v>
      </c>
      <c r="O32" s="81" t="e">
        <f t="shared" si="19"/>
        <v>#DIV/0!</v>
      </c>
      <c r="P32" s="84" t="e">
        <f t="shared" si="20"/>
        <v>#DIV/0!</v>
      </c>
      <c r="Q32" s="3"/>
      <c r="R32" s="24" t="e">
        <f t="shared" si="21"/>
        <v>#DIV/0!</v>
      </c>
      <c r="S32" s="62" t="e">
        <f t="shared" si="22"/>
        <v>#DIV/0!</v>
      </c>
      <c r="T32" s="50" t="e">
        <f t="shared" si="23"/>
        <v>#DIV/0!</v>
      </c>
    </row>
    <row r="33" spans="1:20" ht="24" customHeight="1" thickBot="1" x14ac:dyDescent="0.3">
      <c r="A33" s="77" t="s">
        <v>43</v>
      </c>
      <c r="B33" s="70"/>
      <c r="C33" s="71"/>
      <c r="D33" s="78"/>
      <c r="E33" s="79">
        <f>E34+E35</f>
        <v>0</v>
      </c>
      <c r="F33" s="45" t="e">
        <f>D33/D31</f>
        <v>#DIV/0!</v>
      </c>
      <c r="G33" s="45" t="e">
        <f>E33/E31</f>
        <v>#DIV/0!</v>
      </c>
      <c r="H33" s="82" t="e">
        <f t="shared" si="17"/>
        <v>#DIV/0!</v>
      </c>
      <c r="I33" s="85" t="e">
        <f t="shared" si="18"/>
        <v>#DIV/0!</v>
      </c>
      <c r="J33" s="3"/>
      <c r="K33" s="78"/>
      <c r="L33" s="79">
        <f>L34+L35</f>
        <v>0</v>
      </c>
      <c r="M33" s="45" t="e">
        <f>K33/K31</f>
        <v>#DIV/0!</v>
      </c>
      <c r="N33" s="45" t="e">
        <f>L33/L31</f>
        <v>#DIV/0!</v>
      </c>
      <c r="O33" s="82" t="e">
        <f t="shared" si="19"/>
        <v>#DIV/0!</v>
      </c>
      <c r="P33" s="85" t="e">
        <f t="shared" si="20"/>
        <v>#DIV/0!</v>
      </c>
      <c r="Q33" s="3"/>
      <c r="R33" s="24" t="e">
        <f t="shared" si="21"/>
        <v>#DIV/0!</v>
      </c>
      <c r="S33" s="62" t="e">
        <f t="shared" si="22"/>
        <v>#DIV/0!</v>
      </c>
      <c r="T33" s="50" t="e">
        <f t="shared" si="23"/>
        <v>#DIV/0!</v>
      </c>
    </row>
    <row r="34" spans="1:20" ht="24" customHeight="1" x14ac:dyDescent="0.25">
      <c r="A34" s="46"/>
      <c r="B34" s="74" t="s">
        <v>42</v>
      </c>
      <c r="D34" s="19"/>
      <c r="E34" s="20"/>
      <c r="F34" s="2"/>
      <c r="G34" s="2" t="e">
        <f>E34/E33</f>
        <v>#DIV/0!</v>
      </c>
      <c r="H34" s="86" t="e">
        <f t="shared" si="17"/>
        <v>#DIV/0!</v>
      </c>
      <c r="I34" s="87" t="e">
        <f t="shared" si="18"/>
        <v>#DIV/0!</v>
      </c>
      <c r="K34" s="19"/>
      <c r="L34" s="20"/>
      <c r="M34" s="2"/>
      <c r="N34" s="2" t="e">
        <f>L34/L33</f>
        <v>#DIV/0!</v>
      </c>
      <c r="O34" s="86" t="e">
        <f t="shared" si="19"/>
        <v>#DIV/0!</v>
      </c>
      <c r="P34" s="87" t="e">
        <f t="shared" si="20"/>
        <v>#DIV/0!</v>
      </c>
      <c r="R34" s="93" t="e">
        <f t="shared" si="21"/>
        <v>#DIV/0!</v>
      </c>
      <c r="S34" s="94" t="e">
        <f t="shared" si="22"/>
        <v>#DIV/0!</v>
      </c>
      <c r="T34" s="95" t="e">
        <f t="shared" si="23"/>
        <v>#DIV/0!</v>
      </c>
    </row>
    <row r="35" spans="1:20" ht="24" customHeight="1" thickBot="1" x14ac:dyDescent="0.3">
      <c r="A35" s="46"/>
      <c r="B35" s="74" t="s">
        <v>45</v>
      </c>
      <c r="D35" s="19"/>
      <c r="E35" s="20"/>
      <c r="F35" s="2" t="e">
        <f>D35/D33</f>
        <v>#DIV/0!</v>
      </c>
      <c r="G35" s="2" t="e">
        <f>E35/E33</f>
        <v>#DIV/0!</v>
      </c>
      <c r="H35" s="86" t="e">
        <f t="shared" si="17"/>
        <v>#DIV/0!</v>
      </c>
      <c r="I35" s="87" t="e">
        <f t="shared" si="18"/>
        <v>#DIV/0!</v>
      </c>
      <c r="K35" s="19"/>
      <c r="L35" s="20"/>
      <c r="M35" s="2" t="e">
        <f>K35/K33</f>
        <v>#DIV/0!</v>
      </c>
      <c r="N35" s="2" t="e">
        <f>L35/L33</f>
        <v>#DIV/0!</v>
      </c>
      <c r="O35" s="86" t="e">
        <f t="shared" si="19"/>
        <v>#DIV/0!</v>
      </c>
      <c r="P35" s="87" t="e">
        <f t="shared" si="20"/>
        <v>#DIV/0!</v>
      </c>
      <c r="R35" s="65" t="e">
        <f t="shared" si="21"/>
        <v>#DIV/0!</v>
      </c>
      <c r="S35" s="62" t="e">
        <f t="shared" si="22"/>
        <v>#DIV/0!</v>
      </c>
      <c r="T35" s="66" t="e">
        <f t="shared" si="23"/>
        <v>#DIV/0!</v>
      </c>
    </row>
    <row r="36" spans="1:20" ht="24" customHeight="1" thickBot="1" x14ac:dyDescent="0.3">
      <c r="A36" s="72" t="s">
        <v>12</v>
      </c>
      <c r="B36" s="13"/>
      <c r="C36" s="13"/>
      <c r="D36" s="17">
        <f>D26+D31</f>
        <v>0</v>
      </c>
      <c r="E36" s="18">
        <f>E26+E31</f>
        <v>0</v>
      </c>
      <c r="F36" s="14" t="e">
        <f>F26+F31</f>
        <v>#DIV/0!</v>
      </c>
      <c r="G36" s="14" t="e">
        <f>G26+G31</f>
        <v>#DIV/0!</v>
      </c>
      <c r="H36" s="80" t="e">
        <f t="shared" si="17"/>
        <v>#DIV/0!</v>
      </c>
      <c r="I36" s="83" t="e">
        <f t="shared" si="18"/>
        <v>#DIV/0!</v>
      </c>
      <c r="J36" s="1"/>
      <c r="K36" s="17">
        <v>82914.689000000057</v>
      </c>
      <c r="L36" s="18">
        <v>95555.57299999996</v>
      </c>
      <c r="M36" s="14">
        <f>M26+M31</f>
        <v>0</v>
      </c>
      <c r="N36" s="14">
        <f>N26+N31</f>
        <v>0</v>
      </c>
      <c r="O36" s="80">
        <f t="shared" si="19"/>
        <v>0.15245650864106713</v>
      </c>
      <c r="P36" s="83" t="e">
        <f t="shared" si="20"/>
        <v>#DIV/0!</v>
      </c>
      <c r="R36" s="24" t="e">
        <f t="shared" si="21"/>
        <v>#DIV/0!</v>
      </c>
      <c r="S36" s="62" t="e">
        <f t="shared" si="22"/>
        <v>#DIV/0!</v>
      </c>
      <c r="T36" s="50" t="e">
        <f t="shared" si="23"/>
        <v>#DIV/0!</v>
      </c>
    </row>
    <row r="37" spans="1:20" ht="24" customHeight="1" x14ac:dyDescent="0.25">
      <c r="A37" s="73" t="s">
        <v>44</v>
      </c>
      <c r="B37" s="3"/>
      <c r="D37" s="19">
        <f t="shared" ref="D37:E37" si="24">D27+D32</f>
        <v>0</v>
      </c>
      <c r="E37" s="20">
        <f t="shared" si="24"/>
        <v>0</v>
      </c>
      <c r="F37" s="47" t="e">
        <f>D37/D36</f>
        <v>#DIV/0!</v>
      </c>
      <c r="G37" s="47" t="e">
        <f>E37/E36</f>
        <v>#DIV/0!</v>
      </c>
      <c r="H37" s="81" t="e">
        <f t="shared" si="17"/>
        <v>#DIV/0!</v>
      </c>
      <c r="I37" s="84" t="e">
        <f t="shared" si="18"/>
        <v>#DIV/0!</v>
      </c>
      <c r="J37" s="3"/>
      <c r="K37" s="19">
        <f t="shared" ref="K37:L37" si="25">K27+K32</f>
        <v>0</v>
      </c>
      <c r="L37" s="20">
        <f t="shared" si="25"/>
        <v>0</v>
      </c>
      <c r="M37" s="47">
        <f>K37/K36</f>
        <v>0</v>
      </c>
      <c r="N37" s="47">
        <f>L37/L36</f>
        <v>0</v>
      </c>
      <c r="O37" s="81" t="e">
        <f t="shared" si="19"/>
        <v>#DIV/0!</v>
      </c>
      <c r="P37" s="84" t="e">
        <f t="shared" si="20"/>
        <v>#DIV/0!</v>
      </c>
      <c r="Q37" s="3"/>
      <c r="R37" s="96" t="e">
        <f t="shared" si="21"/>
        <v>#DIV/0!</v>
      </c>
      <c r="S37" s="97" t="e">
        <f t="shared" si="22"/>
        <v>#DIV/0!</v>
      </c>
      <c r="T37" s="98" t="e">
        <f t="shared" si="23"/>
        <v>#DIV/0!</v>
      </c>
    </row>
    <row r="38" spans="1:20" ht="24" customHeight="1" x14ac:dyDescent="0.25">
      <c r="A38" s="77" t="s">
        <v>43</v>
      </c>
      <c r="B38" s="70"/>
      <c r="C38" s="71"/>
      <c r="D38" s="78">
        <f t="shared" ref="D38:E38" si="26">D28+D33</f>
        <v>0</v>
      </c>
      <c r="E38" s="79">
        <f t="shared" si="26"/>
        <v>0</v>
      </c>
      <c r="F38" s="45" t="e">
        <f>D38/D36</f>
        <v>#DIV/0!</v>
      </c>
      <c r="G38" s="45" t="e">
        <f>E38/E36</f>
        <v>#DIV/0!</v>
      </c>
      <c r="H38" s="82" t="e">
        <f t="shared" si="17"/>
        <v>#DIV/0!</v>
      </c>
      <c r="I38" s="85" t="e">
        <f t="shared" si="18"/>
        <v>#DIV/0!</v>
      </c>
      <c r="J38" s="3"/>
      <c r="K38" s="78">
        <f t="shared" ref="K38:L38" si="27">K28+K33</f>
        <v>0</v>
      </c>
      <c r="L38" s="79">
        <f t="shared" si="27"/>
        <v>0</v>
      </c>
      <c r="M38" s="45">
        <f>K38/K36</f>
        <v>0</v>
      </c>
      <c r="N38" s="45">
        <f>L38/L36</f>
        <v>0</v>
      </c>
      <c r="O38" s="82" t="e">
        <f t="shared" si="19"/>
        <v>#DIV/0!</v>
      </c>
      <c r="P38" s="85" t="e">
        <f t="shared" si="20"/>
        <v>#DIV/0!</v>
      </c>
      <c r="Q38" s="3"/>
      <c r="R38" s="43" t="e">
        <f t="shared" si="21"/>
        <v>#DIV/0!</v>
      </c>
      <c r="S38" s="44" t="e">
        <f t="shared" si="22"/>
        <v>#DIV/0!</v>
      </c>
      <c r="T38" s="51" t="e">
        <f t="shared" si="23"/>
        <v>#DIV/0!</v>
      </c>
    </row>
    <row r="39" spans="1:20" ht="24" customHeight="1" x14ac:dyDescent="0.25">
      <c r="A39" s="46"/>
      <c r="B39" s="74" t="s">
        <v>42</v>
      </c>
      <c r="D39" s="19">
        <f t="shared" ref="D39:E39" si="28">D29+D34</f>
        <v>0</v>
      </c>
      <c r="E39" s="20">
        <f t="shared" si="28"/>
        <v>0</v>
      </c>
      <c r="F39" s="2" t="e">
        <f>D39/D38</f>
        <v>#DIV/0!</v>
      </c>
      <c r="G39" s="2" t="e">
        <f>E39/E38</f>
        <v>#DIV/0!</v>
      </c>
      <c r="H39" s="86" t="e">
        <f t="shared" si="17"/>
        <v>#DIV/0!</v>
      </c>
      <c r="I39" s="87" t="e">
        <f t="shared" si="18"/>
        <v>#DIV/0!</v>
      </c>
      <c r="K39" s="19">
        <f t="shared" ref="K39:L39" si="29">K29+K34</f>
        <v>0</v>
      </c>
      <c r="L39" s="20">
        <f t="shared" si="29"/>
        <v>0</v>
      </c>
      <c r="M39" s="2" t="e">
        <f>K39/K38</f>
        <v>#DIV/0!</v>
      </c>
      <c r="N39" s="2" t="e">
        <f>L39/L38</f>
        <v>#DIV/0!</v>
      </c>
      <c r="O39" s="86" t="e">
        <f t="shared" si="19"/>
        <v>#DIV/0!</v>
      </c>
      <c r="P39" s="87" t="e">
        <f t="shared" si="20"/>
        <v>#DIV/0!</v>
      </c>
      <c r="R39" s="88" t="e">
        <f t="shared" si="21"/>
        <v>#DIV/0!</v>
      </c>
      <c r="S39" s="89" t="e">
        <f t="shared" si="22"/>
        <v>#DIV/0!</v>
      </c>
      <c r="T39" s="90" t="e">
        <f t="shared" si="23"/>
        <v>#DIV/0!</v>
      </c>
    </row>
    <row r="40" spans="1:20" ht="24" customHeight="1" thickBot="1" x14ac:dyDescent="0.3">
      <c r="A40" s="75"/>
      <c r="B40" s="76" t="s">
        <v>45</v>
      </c>
      <c r="C40" s="10"/>
      <c r="D40" s="21">
        <f t="shared" ref="D40:E40" si="30">D30+D35</f>
        <v>0</v>
      </c>
      <c r="E40" s="22">
        <f t="shared" si="30"/>
        <v>0</v>
      </c>
      <c r="F40" s="11" t="e">
        <f>D40/D38</f>
        <v>#DIV/0!</v>
      </c>
      <c r="G40" s="11" t="e">
        <f>E40/E38</f>
        <v>#DIV/0!</v>
      </c>
      <c r="H40" s="91" t="e">
        <f t="shared" si="17"/>
        <v>#DIV/0!</v>
      </c>
      <c r="I40" s="92" t="e">
        <f t="shared" si="18"/>
        <v>#DIV/0!</v>
      </c>
      <c r="K40" s="21">
        <f t="shared" ref="K40:L40" si="31">K30+K35</f>
        <v>0</v>
      </c>
      <c r="L40" s="22">
        <f t="shared" si="31"/>
        <v>0</v>
      </c>
      <c r="M40" s="11" t="e">
        <f>K40/K38</f>
        <v>#DIV/0!</v>
      </c>
      <c r="N40" s="11" t="e">
        <f>L40/L38</f>
        <v>#DIV/0!</v>
      </c>
      <c r="O40" s="91" t="e">
        <f t="shared" si="19"/>
        <v>#DIV/0!</v>
      </c>
      <c r="P40" s="92" t="e">
        <f t="shared" si="20"/>
        <v>#DIV/0!</v>
      </c>
      <c r="R40" s="65" t="e">
        <f t="shared" si="21"/>
        <v>#DIV/0!</v>
      </c>
      <c r="S40" s="62" t="e">
        <f t="shared" si="22"/>
        <v>#DIV/0!</v>
      </c>
      <c r="T40" s="66" t="e">
        <f t="shared" si="23"/>
        <v>#DIV/0!</v>
      </c>
    </row>
    <row r="41" spans="1:20" ht="24.75" customHeight="1" thickBot="1" x14ac:dyDescent="0.3"/>
    <row r="42" spans="1:20" ht="15" customHeight="1" x14ac:dyDescent="0.25">
      <c r="A42" s="330" t="s">
        <v>2</v>
      </c>
      <c r="B42" s="313"/>
      <c r="C42" s="313"/>
      <c r="D42" s="341" t="s">
        <v>1</v>
      </c>
      <c r="E42" s="360"/>
      <c r="F42" s="342" t="s">
        <v>13</v>
      </c>
      <c r="G42" s="342"/>
      <c r="H42" s="361" t="s">
        <v>34</v>
      </c>
      <c r="I42" s="360"/>
      <c r="K42" s="341" t="s">
        <v>19</v>
      </c>
      <c r="L42" s="360"/>
      <c r="M42" s="342" t="s">
        <v>13</v>
      </c>
      <c r="N42" s="342"/>
      <c r="O42" s="361" t="s">
        <v>34</v>
      </c>
      <c r="P42" s="360"/>
      <c r="R42" s="341" t="s">
        <v>22</v>
      </c>
      <c r="S42" s="342"/>
      <c r="T42" s="69" t="s">
        <v>0</v>
      </c>
    </row>
    <row r="43" spans="1:20" ht="15" customHeight="1" x14ac:dyDescent="0.25">
      <c r="A43" s="348"/>
      <c r="B43" s="314"/>
      <c r="C43" s="314"/>
      <c r="D43" s="362" t="s">
        <v>40</v>
      </c>
      <c r="E43" s="363"/>
      <c r="F43" s="364" t="str">
        <f>D43</f>
        <v>jan - mar</v>
      </c>
      <c r="G43" s="364"/>
      <c r="H43" s="362" t="str">
        <f>F43</f>
        <v>jan - mar</v>
      </c>
      <c r="I43" s="363"/>
      <c r="K43" s="362" t="str">
        <f>D43</f>
        <v>jan - mar</v>
      </c>
      <c r="L43" s="363"/>
      <c r="M43" s="364" t="str">
        <f>D43</f>
        <v>jan - mar</v>
      </c>
      <c r="N43" s="364"/>
      <c r="O43" s="362" t="str">
        <f>D43</f>
        <v>jan - mar</v>
      </c>
      <c r="P43" s="363"/>
      <c r="R43" s="362" t="str">
        <f>D43</f>
        <v>jan - mar</v>
      </c>
      <c r="S43" s="364"/>
      <c r="T43" s="67" t="s">
        <v>35</v>
      </c>
    </row>
    <row r="44" spans="1:20" ht="15.75" customHeight="1" thickBot="1" x14ac:dyDescent="0.3">
      <c r="A44" s="348"/>
      <c r="B44" s="314"/>
      <c r="C44" s="314"/>
      <c r="D44" s="16">
        <v>2016</v>
      </c>
      <c r="E44" s="67">
        <v>2017</v>
      </c>
      <c r="F44" s="68">
        <f>D44</f>
        <v>2016</v>
      </c>
      <c r="G44" s="68">
        <f>E44</f>
        <v>2017</v>
      </c>
      <c r="H44" s="16" t="s">
        <v>1</v>
      </c>
      <c r="I44" s="67" t="s">
        <v>14</v>
      </c>
      <c r="K44" s="16">
        <f>D44</f>
        <v>2016</v>
      </c>
      <c r="L44" s="67">
        <f>E44</f>
        <v>2017</v>
      </c>
      <c r="M44" s="68">
        <f>F44</f>
        <v>2016</v>
      </c>
      <c r="N44" s="67">
        <f>G44</f>
        <v>2017</v>
      </c>
      <c r="O44" s="68">
        <v>1000</v>
      </c>
      <c r="P44" s="67" t="s">
        <v>14</v>
      </c>
      <c r="R44" s="16">
        <f>D44</f>
        <v>2016</v>
      </c>
      <c r="S44" s="68">
        <f>E44</f>
        <v>2017</v>
      </c>
      <c r="T44" s="67" t="s">
        <v>23</v>
      </c>
    </row>
    <row r="45" spans="1:20" ht="24" customHeight="1" thickBot="1" x14ac:dyDescent="0.3">
      <c r="A45" s="72" t="s">
        <v>29</v>
      </c>
      <c r="B45" s="13"/>
      <c r="C45" s="13"/>
      <c r="D45" s="17"/>
      <c r="E45" s="18"/>
      <c r="F45" s="14" t="e">
        <f>D45/D55</f>
        <v>#DIV/0!</v>
      </c>
      <c r="G45" s="14" t="e">
        <f>E45/E55</f>
        <v>#DIV/0!</v>
      </c>
      <c r="H45" s="80" t="e">
        <f t="shared" ref="H45:H59" si="32">(E45-D45)/D45</f>
        <v>#DIV/0!</v>
      </c>
      <c r="I45" s="83" t="e">
        <f t="shared" ref="I45:I59" si="33">(G45-F45)/F45</f>
        <v>#DIV/0!</v>
      </c>
      <c r="J45" s="1"/>
      <c r="K45" s="17"/>
      <c r="L45" s="18"/>
      <c r="M45" s="14">
        <f>K45/K55</f>
        <v>0</v>
      </c>
      <c r="N45" s="14">
        <f>L45/L55</f>
        <v>0</v>
      </c>
      <c r="O45" s="80" t="e">
        <f t="shared" ref="O45:O59" si="34">(L45-K45)/K45</f>
        <v>#DIV/0!</v>
      </c>
      <c r="P45" s="83" t="e">
        <f t="shared" ref="P45:P59" si="35">(N45-M45)/M45</f>
        <v>#DIV/0!</v>
      </c>
      <c r="Q45" s="1"/>
      <c r="R45" s="24" t="e">
        <f>(K45/D45)*10</f>
        <v>#DIV/0!</v>
      </c>
      <c r="S45" s="62" t="e">
        <f>(L45/E45)*10</f>
        <v>#DIV/0!</v>
      </c>
      <c r="T45" s="50" t="e">
        <f>(S45-R45)/R45</f>
        <v>#DIV/0!</v>
      </c>
    </row>
    <row r="46" spans="1:20" ht="24" customHeight="1" x14ac:dyDescent="0.25">
      <c r="A46" s="73" t="s">
        <v>44</v>
      </c>
      <c r="B46" s="3"/>
      <c r="D46" s="19"/>
      <c r="E46" s="20"/>
      <c r="F46" s="47" t="e">
        <f>D46/D45</f>
        <v>#DIV/0!</v>
      </c>
      <c r="G46" s="47" t="e">
        <f>E46/E45</f>
        <v>#DIV/0!</v>
      </c>
      <c r="H46" s="81" t="e">
        <f t="shared" si="32"/>
        <v>#DIV/0!</v>
      </c>
      <c r="I46" s="84" t="e">
        <f t="shared" si="33"/>
        <v>#DIV/0!</v>
      </c>
      <c r="J46" s="3"/>
      <c r="K46" s="19"/>
      <c r="L46" s="20"/>
      <c r="M46" s="47" t="e">
        <f>K46/K45</f>
        <v>#DIV/0!</v>
      </c>
      <c r="N46" s="47" t="e">
        <f>L46/L45</f>
        <v>#DIV/0!</v>
      </c>
      <c r="O46" s="81" t="e">
        <f t="shared" si="34"/>
        <v>#DIV/0!</v>
      </c>
      <c r="P46" s="84" t="e">
        <f t="shared" si="35"/>
        <v>#DIV/0!</v>
      </c>
      <c r="Q46" s="3"/>
      <c r="R46" s="27" t="e">
        <f t="shared" ref="R46:R59" si="36">(K46/D46)*10</f>
        <v>#DIV/0!</v>
      </c>
      <c r="S46" s="28" t="e">
        <f t="shared" ref="S46:S59" si="37">(L46/E46)*10</f>
        <v>#DIV/0!</v>
      </c>
      <c r="T46" s="49" t="e">
        <f t="shared" ref="T46:T59" si="38">(S46-R46)/R46</f>
        <v>#DIV/0!</v>
      </c>
    </row>
    <row r="47" spans="1:20" ht="24" customHeight="1" x14ac:dyDescent="0.25">
      <c r="A47" s="77" t="s">
        <v>43</v>
      </c>
      <c r="B47" s="70"/>
      <c r="C47" s="71"/>
      <c r="D47" s="78"/>
      <c r="E47" s="79">
        <f>E48+E49</f>
        <v>0</v>
      </c>
      <c r="F47" s="45" t="e">
        <f>D47/D45</f>
        <v>#DIV/0!</v>
      </c>
      <c r="G47" s="45" t="e">
        <f>E47/E45</f>
        <v>#DIV/0!</v>
      </c>
      <c r="H47" s="82" t="e">
        <f t="shared" si="32"/>
        <v>#DIV/0!</v>
      </c>
      <c r="I47" s="85" t="e">
        <f t="shared" si="33"/>
        <v>#DIV/0!</v>
      </c>
      <c r="J47" s="3"/>
      <c r="K47" s="78"/>
      <c r="L47" s="79">
        <f>L48+L49</f>
        <v>0</v>
      </c>
      <c r="M47" s="45" t="e">
        <f>K47/K45</f>
        <v>#DIV/0!</v>
      </c>
      <c r="N47" s="45" t="e">
        <f>L47/L45</f>
        <v>#DIV/0!</v>
      </c>
      <c r="O47" s="82" t="e">
        <f t="shared" si="34"/>
        <v>#DIV/0!</v>
      </c>
      <c r="P47" s="85" t="e">
        <f t="shared" si="35"/>
        <v>#DIV/0!</v>
      </c>
      <c r="Q47" s="3"/>
      <c r="R47" s="63" t="e">
        <f t="shared" si="36"/>
        <v>#DIV/0!</v>
      </c>
      <c r="S47" s="64" t="e">
        <f t="shared" si="37"/>
        <v>#DIV/0!</v>
      </c>
      <c r="T47" s="51" t="e">
        <f t="shared" si="38"/>
        <v>#DIV/0!</v>
      </c>
    </row>
    <row r="48" spans="1:20" ht="24" customHeight="1" x14ac:dyDescent="0.25">
      <c r="A48" s="46"/>
      <c r="B48" s="74" t="s">
        <v>42</v>
      </c>
      <c r="D48" s="19"/>
      <c r="E48" s="20"/>
      <c r="F48" s="47"/>
      <c r="G48" s="47" t="e">
        <f>E48/E47</f>
        <v>#DIV/0!</v>
      </c>
      <c r="H48" s="86" t="e">
        <f t="shared" si="32"/>
        <v>#DIV/0!</v>
      </c>
      <c r="I48" s="87" t="e">
        <f t="shared" si="33"/>
        <v>#DIV/0!</v>
      </c>
      <c r="J48" s="3"/>
      <c r="K48" s="19"/>
      <c r="L48" s="20"/>
      <c r="M48" s="47"/>
      <c r="N48" s="47" t="e">
        <f>L48/L47</f>
        <v>#DIV/0!</v>
      </c>
      <c r="O48" s="86" t="e">
        <f t="shared" si="34"/>
        <v>#DIV/0!</v>
      </c>
      <c r="P48" s="87" t="e">
        <f t="shared" si="35"/>
        <v>#DIV/0!</v>
      </c>
      <c r="Q48" s="3"/>
      <c r="R48" s="88" t="e">
        <f t="shared" si="36"/>
        <v>#DIV/0!</v>
      </c>
      <c r="S48" s="89" t="e">
        <f t="shared" si="37"/>
        <v>#DIV/0!</v>
      </c>
      <c r="T48" s="90" t="e">
        <f t="shared" si="38"/>
        <v>#DIV/0!</v>
      </c>
    </row>
    <row r="49" spans="1:20" ht="24" customHeight="1" thickBot="1" x14ac:dyDescent="0.3">
      <c r="A49" s="46"/>
      <c r="B49" s="74" t="s">
        <v>45</v>
      </c>
      <c r="D49" s="19"/>
      <c r="E49" s="20"/>
      <c r="F49" s="47" t="e">
        <f>D49/D47</f>
        <v>#DIV/0!</v>
      </c>
      <c r="G49" s="47" t="e">
        <f>E49/E47</f>
        <v>#DIV/0!</v>
      </c>
      <c r="H49" s="86" t="e">
        <f t="shared" si="32"/>
        <v>#DIV/0!</v>
      </c>
      <c r="I49" s="87" t="e">
        <f t="shared" si="33"/>
        <v>#DIV/0!</v>
      </c>
      <c r="J49" s="3"/>
      <c r="K49" s="19"/>
      <c r="L49" s="20"/>
      <c r="M49" s="47" t="e">
        <f>K49/K47</f>
        <v>#DIV/0!</v>
      </c>
      <c r="N49" s="47" t="e">
        <f>L49/L47</f>
        <v>#DIV/0!</v>
      </c>
      <c r="O49" s="86" t="e">
        <f t="shared" si="34"/>
        <v>#DIV/0!</v>
      </c>
      <c r="P49" s="87" t="e">
        <f t="shared" si="35"/>
        <v>#DIV/0!</v>
      </c>
      <c r="Q49" s="3"/>
      <c r="R49" s="65" t="e">
        <f t="shared" si="36"/>
        <v>#DIV/0!</v>
      </c>
      <c r="S49" s="62" t="e">
        <f t="shared" si="37"/>
        <v>#DIV/0!</v>
      </c>
      <c r="T49" s="66" t="e">
        <f t="shared" si="38"/>
        <v>#DIV/0!</v>
      </c>
    </row>
    <row r="50" spans="1:20" ht="24" customHeight="1" thickBot="1" x14ac:dyDescent="0.3">
      <c r="A50" s="72" t="s">
        <v>30</v>
      </c>
      <c r="B50" s="13"/>
      <c r="C50" s="13"/>
      <c r="D50" s="17"/>
      <c r="E50" s="18"/>
      <c r="F50" s="14" t="e">
        <f>D50/D55</f>
        <v>#DIV/0!</v>
      </c>
      <c r="G50" s="14" t="e">
        <f>E50/E55</f>
        <v>#DIV/0!</v>
      </c>
      <c r="H50" s="80" t="e">
        <f t="shared" si="32"/>
        <v>#DIV/0!</v>
      </c>
      <c r="I50" s="83" t="e">
        <f t="shared" si="33"/>
        <v>#DIV/0!</v>
      </c>
      <c r="J50" s="3"/>
      <c r="K50" s="17"/>
      <c r="L50" s="18"/>
      <c r="M50" s="14">
        <f>K50/K55</f>
        <v>0</v>
      </c>
      <c r="N50" s="14">
        <f>L50/L55</f>
        <v>0</v>
      </c>
      <c r="O50" s="80" t="e">
        <f t="shared" si="34"/>
        <v>#DIV/0!</v>
      </c>
      <c r="P50" s="83" t="e">
        <f t="shared" si="35"/>
        <v>#DIV/0!</v>
      </c>
      <c r="Q50" s="3"/>
      <c r="R50" s="24" t="e">
        <f t="shared" si="36"/>
        <v>#DIV/0!</v>
      </c>
      <c r="S50" s="62" t="e">
        <f t="shared" si="37"/>
        <v>#DIV/0!</v>
      </c>
      <c r="T50" s="50" t="e">
        <f t="shared" si="38"/>
        <v>#DIV/0!</v>
      </c>
    </row>
    <row r="51" spans="1:20" ht="24" customHeight="1" thickBot="1" x14ac:dyDescent="0.3">
      <c r="A51" s="73" t="s">
        <v>44</v>
      </c>
      <c r="B51" s="3"/>
      <c r="D51" s="19"/>
      <c r="E51" s="20"/>
      <c r="F51" s="47" t="e">
        <f>D51/D50</f>
        <v>#DIV/0!</v>
      </c>
      <c r="G51" s="47" t="e">
        <f>E51/E50</f>
        <v>#DIV/0!</v>
      </c>
      <c r="H51" s="81" t="e">
        <f t="shared" si="32"/>
        <v>#DIV/0!</v>
      </c>
      <c r="I51" s="84" t="e">
        <f t="shared" si="33"/>
        <v>#DIV/0!</v>
      </c>
      <c r="J51" s="3"/>
      <c r="K51" s="19"/>
      <c r="L51" s="20"/>
      <c r="M51" s="47" t="e">
        <f>K51/K50</f>
        <v>#DIV/0!</v>
      </c>
      <c r="N51" s="47" t="e">
        <f>L51/L50</f>
        <v>#DIV/0!</v>
      </c>
      <c r="O51" s="81" t="e">
        <f t="shared" si="34"/>
        <v>#DIV/0!</v>
      </c>
      <c r="P51" s="84" t="e">
        <f t="shared" si="35"/>
        <v>#DIV/0!</v>
      </c>
      <c r="Q51" s="3"/>
      <c r="R51" s="24" t="e">
        <f t="shared" si="36"/>
        <v>#DIV/0!</v>
      </c>
      <c r="S51" s="62" t="e">
        <f t="shared" si="37"/>
        <v>#DIV/0!</v>
      </c>
      <c r="T51" s="50" t="e">
        <f t="shared" si="38"/>
        <v>#DIV/0!</v>
      </c>
    </row>
    <row r="52" spans="1:20" ht="24" customHeight="1" thickBot="1" x14ac:dyDescent="0.3">
      <c r="A52" s="77" t="s">
        <v>43</v>
      </c>
      <c r="B52" s="70"/>
      <c r="C52" s="71"/>
      <c r="D52" s="78"/>
      <c r="E52" s="79">
        <f>E53+E54</f>
        <v>0</v>
      </c>
      <c r="F52" s="45" t="e">
        <f>D52/D50</f>
        <v>#DIV/0!</v>
      </c>
      <c r="G52" s="45" t="e">
        <f>E52/E50</f>
        <v>#DIV/0!</v>
      </c>
      <c r="H52" s="82" t="e">
        <f t="shared" si="32"/>
        <v>#DIV/0!</v>
      </c>
      <c r="I52" s="85" t="e">
        <f t="shared" si="33"/>
        <v>#DIV/0!</v>
      </c>
      <c r="J52" s="3"/>
      <c r="K52" s="78"/>
      <c r="L52" s="79">
        <f>L53+L54</f>
        <v>0</v>
      </c>
      <c r="M52" s="45" t="e">
        <f>K52/K50</f>
        <v>#DIV/0!</v>
      </c>
      <c r="N52" s="45" t="e">
        <f>L52/L50</f>
        <v>#DIV/0!</v>
      </c>
      <c r="O52" s="82" t="e">
        <f t="shared" si="34"/>
        <v>#DIV/0!</v>
      </c>
      <c r="P52" s="85" t="e">
        <f t="shared" si="35"/>
        <v>#DIV/0!</v>
      </c>
      <c r="Q52" s="3"/>
      <c r="R52" s="24" t="e">
        <f t="shared" si="36"/>
        <v>#DIV/0!</v>
      </c>
      <c r="S52" s="62" t="e">
        <f t="shared" si="37"/>
        <v>#DIV/0!</v>
      </c>
      <c r="T52" s="50" t="e">
        <f t="shared" si="38"/>
        <v>#DIV/0!</v>
      </c>
    </row>
    <row r="53" spans="1:20" ht="24" customHeight="1" x14ac:dyDescent="0.25">
      <c r="A53" s="46"/>
      <c r="B53" s="74" t="s">
        <v>42</v>
      </c>
      <c r="D53" s="19"/>
      <c r="E53" s="20"/>
      <c r="F53" s="2"/>
      <c r="G53" s="2" t="e">
        <f>E53/E52</f>
        <v>#DIV/0!</v>
      </c>
      <c r="H53" s="86" t="e">
        <f t="shared" si="32"/>
        <v>#DIV/0!</v>
      </c>
      <c r="I53" s="87" t="e">
        <f t="shared" si="33"/>
        <v>#DIV/0!</v>
      </c>
      <c r="K53" s="19"/>
      <c r="L53" s="20"/>
      <c r="M53" s="2"/>
      <c r="N53" s="2" t="e">
        <f>L53/L52</f>
        <v>#DIV/0!</v>
      </c>
      <c r="O53" s="86" t="e">
        <f t="shared" si="34"/>
        <v>#DIV/0!</v>
      </c>
      <c r="P53" s="87" t="e">
        <f t="shared" si="35"/>
        <v>#DIV/0!</v>
      </c>
      <c r="R53" s="93" t="e">
        <f t="shared" si="36"/>
        <v>#DIV/0!</v>
      </c>
      <c r="S53" s="94" t="e">
        <f t="shared" si="37"/>
        <v>#DIV/0!</v>
      </c>
      <c r="T53" s="95" t="e">
        <f t="shared" si="38"/>
        <v>#DIV/0!</v>
      </c>
    </row>
    <row r="54" spans="1:20" ht="24" customHeight="1" thickBot="1" x14ac:dyDescent="0.3">
      <c r="A54" s="46"/>
      <c r="B54" s="74" t="s">
        <v>45</v>
      </c>
      <c r="D54" s="19"/>
      <c r="E54" s="20"/>
      <c r="F54" s="2" t="e">
        <f>D54/D52</f>
        <v>#DIV/0!</v>
      </c>
      <c r="G54" s="2" t="e">
        <f>E54/E52</f>
        <v>#DIV/0!</v>
      </c>
      <c r="H54" s="86" t="e">
        <f t="shared" si="32"/>
        <v>#DIV/0!</v>
      </c>
      <c r="I54" s="87" t="e">
        <f t="shared" si="33"/>
        <v>#DIV/0!</v>
      </c>
      <c r="K54" s="19"/>
      <c r="L54" s="20"/>
      <c r="M54" s="2" t="e">
        <f>K54/K52</f>
        <v>#DIV/0!</v>
      </c>
      <c r="N54" s="2" t="e">
        <f>L54/L52</f>
        <v>#DIV/0!</v>
      </c>
      <c r="O54" s="86" t="e">
        <f t="shared" si="34"/>
        <v>#DIV/0!</v>
      </c>
      <c r="P54" s="87" t="e">
        <f t="shared" si="35"/>
        <v>#DIV/0!</v>
      </c>
      <c r="R54" s="65" t="e">
        <f t="shared" si="36"/>
        <v>#DIV/0!</v>
      </c>
      <c r="S54" s="62" t="e">
        <f t="shared" si="37"/>
        <v>#DIV/0!</v>
      </c>
      <c r="T54" s="66" t="e">
        <f t="shared" si="38"/>
        <v>#DIV/0!</v>
      </c>
    </row>
    <row r="55" spans="1:20" ht="24" customHeight="1" thickBot="1" x14ac:dyDescent="0.3">
      <c r="A55" s="72" t="s">
        <v>12</v>
      </c>
      <c r="B55" s="13"/>
      <c r="C55" s="13"/>
      <c r="D55" s="17">
        <f>D45+D50</f>
        <v>0</v>
      </c>
      <c r="E55" s="18">
        <f>E45+E50</f>
        <v>0</v>
      </c>
      <c r="F55" s="14" t="e">
        <f>F45+F50</f>
        <v>#DIV/0!</v>
      </c>
      <c r="G55" s="14" t="e">
        <f>G45+G50</f>
        <v>#DIV/0!</v>
      </c>
      <c r="H55" s="80" t="e">
        <f t="shared" si="32"/>
        <v>#DIV/0!</v>
      </c>
      <c r="I55" s="83" t="e">
        <f t="shared" si="33"/>
        <v>#DIV/0!</v>
      </c>
      <c r="J55" s="1"/>
      <c r="K55" s="17">
        <v>82914.689000000057</v>
      </c>
      <c r="L55" s="18">
        <v>95555.57299999996</v>
      </c>
      <c r="M55" s="14">
        <f>M45+M50</f>
        <v>0</v>
      </c>
      <c r="N55" s="14">
        <f>N45+N50</f>
        <v>0</v>
      </c>
      <c r="O55" s="80">
        <f t="shared" si="34"/>
        <v>0.15245650864106713</v>
      </c>
      <c r="P55" s="83" t="e">
        <f t="shared" si="35"/>
        <v>#DIV/0!</v>
      </c>
      <c r="R55" s="24" t="e">
        <f t="shared" si="36"/>
        <v>#DIV/0!</v>
      </c>
      <c r="S55" s="62" t="e">
        <f t="shared" si="37"/>
        <v>#DIV/0!</v>
      </c>
      <c r="T55" s="50" t="e">
        <f t="shared" si="38"/>
        <v>#DIV/0!</v>
      </c>
    </row>
    <row r="56" spans="1:20" ht="24" customHeight="1" x14ac:dyDescent="0.25">
      <c r="A56" s="73" t="s">
        <v>44</v>
      </c>
      <c r="B56" s="3"/>
      <c r="D56" s="19">
        <f t="shared" ref="D56:E56" si="39">D46+D51</f>
        <v>0</v>
      </c>
      <c r="E56" s="20">
        <f t="shared" si="39"/>
        <v>0</v>
      </c>
      <c r="F56" s="47" t="e">
        <f>D56/D55</f>
        <v>#DIV/0!</v>
      </c>
      <c r="G56" s="47" t="e">
        <f>E56/E55</f>
        <v>#DIV/0!</v>
      </c>
      <c r="H56" s="81" t="e">
        <f t="shared" si="32"/>
        <v>#DIV/0!</v>
      </c>
      <c r="I56" s="84" t="e">
        <f t="shared" si="33"/>
        <v>#DIV/0!</v>
      </c>
      <c r="J56" s="3"/>
      <c r="K56" s="19">
        <f t="shared" ref="K56:L56" si="40">K46+K51</f>
        <v>0</v>
      </c>
      <c r="L56" s="20">
        <f t="shared" si="40"/>
        <v>0</v>
      </c>
      <c r="M56" s="47">
        <f>K56/K55</f>
        <v>0</v>
      </c>
      <c r="N56" s="47">
        <f>L56/L55</f>
        <v>0</v>
      </c>
      <c r="O56" s="81" t="e">
        <f t="shared" si="34"/>
        <v>#DIV/0!</v>
      </c>
      <c r="P56" s="84" t="e">
        <f t="shared" si="35"/>
        <v>#DIV/0!</v>
      </c>
      <c r="Q56" s="3"/>
      <c r="R56" s="96" t="e">
        <f t="shared" si="36"/>
        <v>#DIV/0!</v>
      </c>
      <c r="S56" s="97" t="e">
        <f t="shared" si="37"/>
        <v>#DIV/0!</v>
      </c>
      <c r="T56" s="98" t="e">
        <f t="shared" si="38"/>
        <v>#DIV/0!</v>
      </c>
    </row>
    <row r="57" spans="1:20" ht="24" customHeight="1" x14ac:dyDescent="0.25">
      <c r="A57" s="77" t="s">
        <v>43</v>
      </c>
      <c r="B57" s="70"/>
      <c r="C57" s="71"/>
      <c r="D57" s="78">
        <f t="shared" ref="D57:E57" si="41">D47+D52</f>
        <v>0</v>
      </c>
      <c r="E57" s="79">
        <f t="shared" si="41"/>
        <v>0</v>
      </c>
      <c r="F57" s="45" t="e">
        <f>D57/D55</f>
        <v>#DIV/0!</v>
      </c>
      <c r="G57" s="45" t="e">
        <f>E57/E55</f>
        <v>#DIV/0!</v>
      </c>
      <c r="H57" s="82" t="e">
        <f t="shared" si="32"/>
        <v>#DIV/0!</v>
      </c>
      <c r="I57" s="85" t="e">
        <f t="shared" si="33"/>
        <v>#DIV/0!</v>
      </c>
      <c r="J57" s="3"/>
      <c r="K57" s="78">
        <f t="shared" ref="K57:L57" si="42">K47+K52</f>
        <v>0</v>
      </c>
      <c r="L57" s="79">
        <f t="shared" si="42"/>
        <v>0</v>
      </c>
      <c r="M57" s="45">
        <f>K57/K55</f>
        <v>0</v>
      </c>
      <c r="N57" s="45">
        <f>L57/L55</f>
        <v>0</v>
      </c>
      <c r="O57" s="82" t="e">
        <f t="shared" si="34"/>
        <v>#DIV/0!</v>
      </c>
      <c r="P57" s="85" t="e">
        <f t="shared" si="35"/>
        <v>#DIV/0!</v>
      </c>
      <c r="Q57" s="3"/>
      <c r="R57" s="43" t="e">
        <f t="shared" si="36"/>
        <v>#DIV/0!</v>
      </c>
      <c r="S57" s="44" t="e">
        <f t="shared" si="37"/>
        <v>#DIV/0!</v>
      </c>
      <c r="T57" s="51" t="e">
        <f t="shared" si="38"/>
        <v>#DIV/0!</v>
      </c>
    </row>
    <row r="58" spans="1:20" ht="24" customHeight="1" x14ac:dyDescent="0.25">
      <c r="A58" s="46"/>
      <c r="B58" s="74" t="s">
        <v>42</v>
      </c>
      <c r="D58" s="19">
        <f t="shared" ref="D58:E58" si="43">D48+D53</f>
        <v>0</v>
      </c>
      <c r="E58" s="20">
        <f t="shared" si="43"/>
        <v>0</v>
      </c>
      <c r="F58" s="2" t="e">
        <f>D58/D57</f>
        <v>#DIV/0!</v>
      </c>
      <c r="G58" s="2" t="e">
        <f>E58/E57</f>
        <v>#DIV/0!</v>
      </c>
      <c r="H58" s="86" t="e">
        <f t="shared" si="32"/>
        <v>#DIV/0!</v>
      </c>
      <c r="I58" s="87" t="e">
        <f t="shared" si="33"/>
        <v>#DIV/0!</v>
      </c>
      <c r="K58" s="19">
        <f t="shared" ref="K58:L58" si="44">K48+K53</f>
        <v>0</v>
      </c>
      <c r="L58" s="20">
        <f t="shared" si="44"/>
        <v>0</v>
      </c>
      <c r="M58" s="2" t="e">
        <f>K58/K57</f>
        <v>#DIV/0!</v>
      </c>
      <c r="N58" s="2" t="e">
        <f>L58/L57</f>
        <v>#DIV/0!</v>
      </c>
      <c r="O58" s="86" t="e">
        <f t="shared" si="34"/>
        <v>#DIV/0!</v>
      </c>
      <c r="P58" s="87" t="e">
        <f t="shared" si="35"/>
        <v>#DIV/0!</v>
      </c>
      <c r="R58" s="88" t="e">
        <f t="shared" si="36"/>
        <v>#DIV/0!</v>
      </c>
      <c r="S58" s="89" t="e">
        <f t="shared" si="37"/>
        <v>#DIV/0!</v>
      </c>
      <c r="T58" s="90" t="e">
        <f t="shared" si="38"/>
        <v>#DIV/0!</v>
      </c>
    </row>
    <row r="59" spans="1:20" ht="24" customHeight="1" thickBot="1" x14ac:dyDescent="0.3">
      <c r="A59" s="75"/>
      <c r="B59" s="76" t="s">
        <v>45</v>
      </c>
      <c r="C59" s="10"/>
      <c r="D59" s="21">
        <f t="shared" ref="D59:E59" si="45">D49+D54</f>
        <v>0</v>
      </c>
      <c r="E59" s="22">
        <f t="shared" si="45"/>
        <v>0</v>
      </c>
      <c r="F59" s="11" t="e">
        <f>D59/D57</f>
        <v>#DIV/0!</v>
      </c>
      <c r="G59" s="11" t="e">
        <f>E59/E57</f>
        <v>#DIV/0!</v>
      </c>
      <c r="H59" s="91" t="e">
        <f t="shared" si="32"/>
        <v>#DIV/0!</v>
      </c>
      <c r="I59" s="92" t="e">
        <f t="shared" si="33"/>
        <v>#DIV/0!</v>
      </c>
      <c r="K59" s="21">
        <f t="shared" ref="K59:L59" si="46">K49+K54</f>
        <v>0</v>
      </c>
      <c r="L59" s="22">
        <f t="shared" si="46"/>
        <v>0</v>
      </c>
      <c r="M59" s="11" t="e">
        <f>K59/K57</f>
        <v>#DIV/0!</v>
      </c>
      <c r="N59" s="11" t="e">
        <f>L59/L57</f>
        <v>#DIV/0!</v>
      </c>
      <c r="O59" s="91" t="e">
        <f t="shared" si="34"/>
        <v>#DIV/0!</v>
      </c>
      <c r="P59" s="92" t="e">
        <f t="shared" si="35"/>
        <v>#DIV/0!</v>
      </c>
      <c r="R59" s="65" t="e">
        <f t="shared" si="36"/>
        <v>#DIV/0!</v>
      </c>
      <c r="S59" s="62" t="e">
        <f t="shared" si="37"/>
        <v>#DIV/0!</v>
      </c>
      <c r="T59" s="66" t="e">
        <f t="shared" si="38"/>
        <v>#DIV/0!</v>
      </c>
    </row>
  </sheetData>
  <mergeCells count="45">
    <mergeCell ref="M42:N42"/>
    <mergeCell ref="O42:P42"/>
    <mergeCell ref="R42:S42"/>
    <mergeCell ref="D43:E43"/>
    <mergeCell ref="F43:G43"/>
    <mergeCell ref="H43:I43"/>
    <mergeCell ref="K43:L43"/>
    <mergeCell ref="M43:N43"/>
    <mergeCell ref="O43:P43"/>
    <mergeCell ref="R43:S43"/>
    <mergeCell ref="A42:C44"/>
    <mergeCell ref="D42:E42"/>
    <mergeCell ref="F42:G42"/>
    <mergeCell ref="H42:I42"/>
    <mergeCell ref="K42:L42"/>
    <mergeCell ref="M23:N23"/>
    <mergeCell ref="O23:P23"/>
    <mergeCell ref="R23:S23"/>
    <mergeCell ref="D24:E24"/>
    <mergeCell ref="F24:G24"/>
    <mergeCell ref="H24:I24"/>
    <mergeCell ref="K24:L24"/>
    <mergeCell ref="M24:N24"/>
    <mergeCell ref="O24:P24"/>
    <mergeCell ref="R24:S24"/>
    <mergeCell ref="A23:C25"/>
    <mergeCell ref="D23:E23"/>
    <mergeCell ref="F23:G23"/>
    <mergeCell ref="H23:I23"/>
    <mergeCell ref="K23:L23"/>
    <mergeCell ref="O4:P4"/>
    <mergeCell ref="R4:S4"/>
    <mergeCell ref="D5:E5"/>
    <mergeCell ref="F5:G5"/>
    <mergeCell ref="H5:I5"/>
    <mergeCell ref="K5:L5"/>
    <mergeCell ref="M5:N5"/>
    <mergeCell ref="O5:P5"/>
    <mergeCell ref="R5:S5"/>
    <mergeCell ref="M4:N4"/>
    <mergeCell ref="A4:C6"/>
    <mergeCell ref="D4:E4"/>
    <mergeCell ref="F4:G4"/>
    <mergeCell ref="H4:I4"/>
    <mergeCell ref="K4:L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O20:P21 R20:T21 T10:T11 O10:P11 R10:R11 R15:R16 T15:T16 O15:P16 H15:I16 H20:I21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 id="{46B23AA8-FD42-4E97-8D0B-D22CB5B465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H7:I21</xm:sqref>
        </x14:conditionalFormatting>
        <x14:conditionalFormatting xmlns:xm="http://schemas.microsoft.com/office/excel/2006/main">
          <x14:cfRule type="iconSet" priority="6" id="{0A19E607-6EFD-4ADA-B7BB-8ED2EDCAE9E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H26:I40</xm:sqref>
        </x14:conditionalFormatting>
        <x14:conditionalFormatting xmlns:xm="http://schemas.microsoft.com/office/excel/2006/main">
          <x14:cfRule type="iconSet" priority="3" id="{6FB0756F-60B9-4046-B6AE-5D1B316E370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H45:I59</xm:sqref>
        </x14:conditionalFormatting>
        <x14:conditionalFormatting xmlns:xm="http://schemas.microsoft.com/office/excel/2006/main">
          <x14:cfRule type="iconSet" priority="13" id="{81656338-F3B9-4D9E-A51F-C02CBE4EE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O7:P21</xm:sqref>
        </x14:conditionalFormatting>
        <x14:conditionalFormatting xmlns:xm="http://schemas.microsoft.com/office/excel/2006/main">
          <x14:cfRule type="iconSet" priority="4" id="{81C0546D-B54B-4F05-996D-4CBBD996D5D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O26:P40</xm:sqref>
        </x14:conditionalFormatting>
        <x14:conditionalFormatting xmlns:xm="http://schemas.microsoft.com/office/excel/2006/main">
          <x14:cfRule type="iconSet" priority="1" id="{536479E8-B809-413C-A37E-F6260A78413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O45:P59</xm:sqref>
        </x14:conditionalFormatting>
        <x14:conditionalFormatting xmlns:xm="http://schemas.microsoft.com/office/excel/2006/main">
          <x14:cfRule type="iconSet" priority="15" id="{BD7F3B5F-EBF6-4AE9-8CBC-67C241F3C9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T7:T21</xm:sqref>
        </x14:conditionalFormatting>
        <x14:conditionalFormatting xmlns:xm="http://schemas.microsoft.com/office/excel/2006/main">
          <x14:cfRule type="iconSet" priority="5" id="{43E9E47C-34E0-425F-A003-D9DB0C6BDFF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T26:T40</xm:sqref>
        </x14:conditionalFormatting>
        <x14:conditionalFormatting xmlns:xm="http://schemas.microsoft.com/office/excel/2006/main">
          <x14:cfRule type="iconSet" priority="2" id="{27976132-3175-4784-BEEC-63C938AE722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T45:T59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4151A-DA90-446D-B4B5-9E564B659768}">
  <sheetPr codeName="Folha3">
    <pageSetUpPr fitToPage="1"/>
  </sheetPr>
  <dimension ref="A1:AJ36"/>
  <sheetViews>
    <sheetView showGridLines="0" topLeftCell="D1" workbookViewId="0">
      <selection activeCell="U30" sqref="U30:V30"/>
    </sheetView>
  </sheetViews>
  <sheetFormatPr defaultRowHeight="15" x14ac:dyDescent="0.25"/>
  <cols>
    <col min="1" max="1" width="19.42578125" bestFit="1" customWidth="1"/>
    <col min="18" max="18" width="18.5703125" customWidth="1"/>
    <col min="19" max="20" width="9.140625" customWidth="1"/>
    <col min="21" max="22" width="9.7109375" customWidth="1"/>
    <col min="260" max="260" width="19.42578125" bestFit="1" customWidth="1"/>
    <col min="270" max="270" width="18.5703125" customWidth="1"/>
    <col min="271" max="272" width="9.140625" customWidth="1"/>
    <col min="273" max="273" width="0" hidden="1" customWidth="1"/>
    <col min="274" max="275" width="9.85546875" customWidth="1"/>
    <col min="516" max="516" width="19.42578125" bestFit="1" customWidth="1"/>
    <col min="526" max="526" width="18.5703125" customWidth="1"/>
    <col min="527" max="528" width="9.140625" customWidth="1"/>
    <col min="529" max="529" width="0" hidden="1" customWidth="1"/>
    <col min="530" max="531" width="9.85546875" customWidth="1"/>
    <col min="772" max="772" width="19.42578125" bestFit="1" customWidth="1"/>
    <col min="782" max="782" width="18.5703125" customWidth="1"/>
    <col min="783" max="784" width="9.140625" customWidth="1"/>
    <col min="785" max="785" width="0" hidden="1" customWidth="1"/>
    <col min="786" max="787" width="9.85546875" customWidth="1"/>
    <col min="1028" max="1028" width="19.42578125" bestFit="1" customWidth="1"/>
    <col min="1038" max="1038" width="18.5703125" customWidth="1"/>
    <col min="1039" max="1040" width="9.140625" customWidth="1"/>
    <col min="1041" max="1041" width="0" hidden="1" customWidth="1"/>
    <col min="1042" max="1043" width="9.85546875" customWidth="1"/>
    <col min="1284" max="1284" width="19.42578125" bestFit="1" customWidth="1"/>
    <col min="1294" max="1294" width="18.5703125" customWidth="1"/>
    <col min="1295" max="1296" width="9.140625" customWidth="1"/>
    <col min="1297" max="1297" width="0" hidden="1" customWidth="1"/>
    <col min="1298" max="1299" width="9.85546875" customWidth="1"/>
    <col min="1540" max="1540" width="19.42578125" bestFit="1" customWidth="1"/>
    <col min="1550" max="1550" width="18.5703125" customWidth="1"/>
    <col min="1551" max="1552" width="9.140625" customWidth="1"/>
    <col min="1553" max="1553" width="0" hidden="1" customWidth="1"/>
    <col min="1554" max="1555" width="9.85546875" customWidth="1"/>
    <col min="1796" max="1796" width="19.42578125" bestFit="1" customWidth="1"/>
    <col min="1806" max="1806" width="18.5703125" customWidth="1"/>
    <col min="1807" max="1808" width="9.140625" customWidth="1"/>
    <col min="1809" max="1809" width="0" hidden="1" customWidth="1"/>
    <col min="1810" max="1811" width="9.85546875" customWidth="1"/>
    <col min="2052" max="2052" width="19.42578125" bestFit="1" customWidth="1"/>
    <col min="2062" max="2062" width="18.5703125" customWidth="1"/>
    <col min="2063" max="2064" width="9.140625" customWidth="1"/>
    <col min="2065" max="2065" width="0" hidden="1" customWidth="1"/>
    <col min="2066" max="2067" width="9.85546875" customWidth="1"/>
    <col min="2308" max="2308" width="19.42578125" bestFit="1" customWidth="1"/>
    <col min="2318" max="2318" width="18.5703125" customWidth="1"/>
    <col min="2319" max="2320" width="9.140625" customWidth="1"/>
    <col min="2321" max="2321" width="0" hidden="1" customWidth="1"/>
    <col min="2322" max="2323" width="9.85546875" customWidth="1"/>
    <col min="2564" max="2564" width="19.42578125" bestFit="1" customWidth="1"/>
    <col min="2574" max="2574" width="18.5703125" customWidth="1"/>
    <col min="2575" max="2576" width="9.140625" customWidth="1"/>
    <col min="2577" max="2577" width="0" hidden="1" customWidth="1"/>
    <col min="2578" max="2579" width="9.85546875" customWidth="1"/>
    <col min="2820" max="2820" width="19.42578125" bestFit="1" customWidth="1"/>
    <col min="2830" max="2830" width="18.5703125" customWidth="1"/>
    <col min="2831" max="2832" width="9.140625" customWidth="1"/>
    <col min="2833" max="2833" width="0" hidden="1" customWidth="1"/>
    <col min="2834" max="2835" width="9.85546875" customWidth="1"/>
    <col min="3076" max="3076" width="19.42578125" bestFit="1" customWidth="1"/>
    <col min="3086" max="3086" width="18.5703125" customWidth="1"/>
    <col min="3087" max="3088" width="9.140625" customWidth="1"/>
    <col min="3089" max="3089" width="0" hidden="1" customWidth="1"/>
    <col min="3090" max="3091" width="9.85546875" customWidth="1"/>
    <col min="3332" max="3332" width="19.42578125" bestFit="1" customWidth="1"/>
    <col min="3342" max="3342" width="18.5703125" customWidth="1"/>
    <col min="3343" max="3344" width="9.140625" customWidth="1"/>
    <col min="3345" max="3345" width="0" hidden="1" customWidth="1"/>
    <col min="3346" max="3347" width="9.85546875" customWidth="1"/>
    <col min="3588" max="3588" width="19.42578125" bestFit="1" customWidth="1"/>
    <col min="3598" max="3598" width="18.5703125" customWidth="1"/>
    <col min="3599" max="3600" width="9.140625" customWidth="1"/>
    <col min="3601" max="3601" width="0" hidden="1" customWidth="1"/>
    <col min="3602" max="3603" width="9.85546875" customWidth="1"/>
    <col min="3844" max="3844" width="19.42578125" bestFit="1" customWidth="1"/>
    <col min="3854" max="3854" width="18.5703125" customWidth="1"/>
    <col min="3855" max="3856" width="9.140625" customWidth="1"/>
    <col min="3857" max="3857" width="0" hidden="1" customWidth="1"/>
    <col min="3858" max="3859" width="9.85546875" customWidth="1"/>
    <col min="4100" max="4100" width="19.42578125" bestFit="1" customWidth="1"/>
    <col min="4110" max="4110" width="18.5703125" customWidth="1"/>
    <col min="4111" max="4112" width="9.140625" customWidth="1"/>
    <col min="4113" max="4113" width="0" hidden="1" customWidth="1"/>
    <col min="4114" max="4115" width="9.85546875" customWidth="1"/>
    <col min="4356" max="4356" width="19.42578125" bestFit="1" customWidth="1"/>
    <col min="4366" max="4366" width="18.5703125" customWidth="1"/>
    <col min="4367" max="4368" width="9.140625" customWidth="1"/>
    <col min="4369" max="4369" width="0" hidden="1" customWidth="1"/>
    <col min="4370" max="4371" width="9.85546875" customWidth="1"/>
    <col min="4612" max="4612" width="19.42578125" bestFit="1" customWidth="1"/>
    <col min="4622" max="4622" width="18.5703125" customWidth="1"/>
    <col min="4623" max="4624" width="9.140625" customWidth="1"/>
    <col min="4625" max="4625" width="0" hidden="1" customWidth="1"/>
    <col min="4626" max="4627" width="9.85546875" customWidth="1"/>
    <col min="4868" max="4868" width="19.42578125" bestFit="1" customWidth="1"/>
    <col min="4878" max="4878" width="18.5703125" customWidth="1"/>
    <col min="4879" max="4880" width="9.140625" customWidth="1"/>
    <col min="4881" max="4881" width="0" hidden="1" customWidth="1"/>
    <col min="4882" max="4883" width="9.85546875" customWidth="1"/>
    <col min="5124" max="5124" width="19.42578125" bestFit="1" customWidth="1"/>
    <col min="5134" max="5134" width="18.5703125" customWidth="1"/>
    <col min="5135" max="5136" width="9.140625" customWidth="1"/>
    <col min="5137" max="5137" width="0" hidden="1" customWidth="1"/>
    <col min="5138" max="5139" width="9.85546875" customWidth="1"/>
    <col min="5380" max="5380" width="19.42578125" bestFit="1" customWidth="1"/>
    <col min="5390" max="5390" width="18.5703125" customWidth="1"/>
    <col min="5391" max="5392" width="9.140625" customWidth="1"/>
    <col min="5393" max="5393" width="0" hidden="1" customWidth="1"/>
    <col min="5394" max="5395" width="9.85546875" customWidth="1"/>
    <col min="5636" max="5636" width="19.42578125" bestFit="1" customWidth="1"/>
    <col min="5646" max="5646" width="18.5703125" customWidth="1"/>
    <col min="5647" max="5648" width="9.140625" customWidth="1"/>
    <col min="5649" max="5649" width="0" hidden="1" customWidth="1"/>
    <col min="5650" max="5651" width="9.85546875" customWidth="1"/>
    <col min="5892" max="5892" width="19.42578125" bestFit="1" customWidth="1"/>
    <col min="5902" max="5902" width="18.5703125" customWidth="1"/>
    <col min="5903" max="5904" width="9.140625" customWidth="1"/>
    <col min="5905" max="5905" width="0" hidden="1" customWidth="1"/>
    <col min="5906" max="5907" width="9.85546875" customWidth="1"/>
    <col min="6148" max="6148" width="19.42578125" bestFit="1" customWidth="1"/>
    <col min="6158" max="6158" width="18.5703125" customWidth="1"/>
    <col min="6159" max="6160" width="9.140625" customWidth="1"/>
    <col min="6161" max="6161" width="0" hidden="1" customWidth="1"/>
    <col min="6162" max="6163" width="9.85546875" customWidth="1"/>
    <col min="6404" max="6404" width="19.42578125" bestFit="1" customWidth="1"/>
    <col min="6414" max="6414" width="18.5703125" customWidth="1"/>
    <col min="6415" max="6416" width="9.140625" customWidth="1"/>
    <col min="6417" max="6417" width="0" hidden="1" customWidth="1"/>
    <col min="6418" max="6419" width="9.85546875" customWidth="1"/>
    <col min="6660" max="6660" width="19.42578125" bestFit="1" customWidth="1"/>
    <col min="6670" max="6670" width="18.5703125" customWidth="1"/>
    <col min="6671" max="6672" width="9.140625" customWidth="1"/>
    <col min="6673" max="6673" width="0" hidden="1" customWidth="1"/>
    <col min="6674" max="6675" width="9.85546875" customWidth="1"/>
    <col min="6916" max="6916" width="19.42578125" bestFit="1" customWidth="1"/>
    <col min="6926" max="6926" width="18.5703125" customWidth="1"/>
    <col min="6927" max="6928" width="9.140625" customWidth="1"/>
    <col min="6929" max="6929" width="0" hidden="1" customWidth="1"/>
    <col min="6930" max="6931" width="9.85546875" customWidth="1"/>
    <col min="7172" max="7172" width="19.42578125" bestFit="1" customWidth="1"/>
    <col min="7182" max="7182" width="18.5703125" customWidth="1"/>
    <col min="7183" max="7184" width="9.140625" customWidth="1"/>
    <col min="7185" max="7185" width="0" hidden="1" customWidth="1"/>
    <col min="7186" max="7187" width="9.85546875" customWidth="1"/>
    <col min="7428" max="7428" width="19.42578125" bestFit="1" customWidth="1"/>
    <col min="7438" max="7438" width="18.5703125" customWidth="1"/>
    <col min="7439" max="7440" width="9.140625" customWidth="1"/>
    <col min="7441" max="7441" width="0" hidden="1" customWidth="1"/>
    <col min="7442" max="7443" width="9.85546875" customWidth="1"/>
    <col min="7684" max="7684" width="19.42578125" bestFit="1" customWidth="1"/>
    <col min="7694" max="7694" width="18.5703125" customWidth="1"/>
    <col min="7695" max="7696" width="9.140625" customWidth="1"/>
    <col min="7697" max="7697" width="0" hidden="1" customWidth="1"/>
    <col min="7698" max="7699" width="9.85546875" customWidth="1"/>
    <col min="7940" max="7940" width="19.42578125" bestFit="1" customWidth="1"/>
    <col min="7950" max="7950" width="18.5703125" customWidth="1"/>
    <col min="7951" max="7952" width="9.140625" customWidth="1"/>
    <col min="7953" max="7953" width="0" hidden="1" customWidth="1"/>
    <col min="7954" max="7955" width="9.85546875" customWidth="1"/>
    <col min="8196" max="8196" width="19.42578125" bestFit="1" customWidth="1"/>
    <col min="8206" max="8206" width="18.5703125" customWidth="1"/>
    <col min="8207" max="8208" width="9.140625" customWidth="1"/>
    <col min="8209" max="8209" width="0" hidden="1" customWidth="1"/>
    <col min="8210" max="8211" width="9.85546875" customWidth="1"/>
    <col min="8452" max="8452" width="19.42578125" bestFit="1" customWidth="1"/>
    <col min="8462" max="8462" width="18.5703125" customWidth="1"/>
    <col min="8463" max="8464" width="9.140625" customWidth="1"/>
    <col min="8465" max="8465" width="0" hidden="1" customWidth="1"/>
    <col min="8466" max="8467" width="9.85546875" customWidth="1"/>
    <col min="8708" max="8708" width="19.42578125" bestFit="1" customWidth="1"/>
    <col min="8718" max="8718" width="18.5703125" customWidth="1"/>
    <col min="8719" max="8720" width="9.140625" customWidth="1"/>
    <col min="8721" max="8721" width="0" hidden="1" customWidth="1"/>
    <col min="8722" max="8723" width="9.85546875" customWidth="1"/>
    <col min="8964" max="8964" width="19.42578125" bestFit="1" customWidth="1"/>
    <col min="8974" max="8974" width="18.5703125" customWidth="1"/>
    <col min="8975" max="8976" width="9.140625" customWidth="1"/>
    <col min="8977" max="8977" width="0" hidden="1" customWidth="1"/>
    <col min="8978" max="8979" width="9.85546875" customWidth="1"/>
    <col min="9220" max="9220" width="19.42578125" bestFit="1" customWidth="1"/>
    <col min="9230" max="9230" width="18.5703125" customWidth="1"/>
    <col min="9231" max="9232" width="9.140625" customWidth="1"/>
    <col min="9233" max="9233" width="0" hidden="1" customWidth="1"/>
    <col min="9234" max="9235" width="9.85546875" customWidth="1"/>
    <col min="9476" max="9476" width="19.42578125" bestFit="1" customWidth="1"/>
    <col min="9486" max="9486" width="18.5703125" customWidth="1"/>
    <col min="9487" max="9488" width="9.140625" customWidth="1"/>
    <col min="9489" max="9489" width="0" hidden="1" customWidth="1"/>
    <col min="9490" max="9491" width="9.85546875" customWidth="1"/>
    <col min="9732" max="9732" width="19.42578125" bestFit="1" customWidth="1"/>
    <col min="9742" max="9742" width="18.5703125" customWidth="1"/>
    <col min="9743" max="9744" width="9.140625" customWidth="1"/>
    <col min="9745" max="9745" width="0" hidden="1" customWidth="1"/>
    <col min="9746" max="9747" width="9.85546875" customWidth="1"/>
    <col min="9988" max="9988" width="19.42578125" bestFit="1" customWidth="1"/>
    <col min="9998" max="9998" width="18.5703125" customWidth="1"/>
    <col min="9999" max="10000" width="9.140625" customWidth="1"/>
    <col min="10001" max="10001" width="0" hidden="1" customWidth="1"/>
    <col min="10002" max="10003" width="9.85546875" customWidth="1"/>
    <col min="10244" max="10244" width="19.42578125" bestFit="1" customWidth="1"/>
    <col min="10254" max="10254" width="18.5703125" customWidth="1"/>
    <col min="10255" max="10256" width="9.140625" customWidth="1"/>
    <col min="10257" max="10257" width="0" hidden="1" customWidth="1"/>
    <col min="10258" max="10259" width="9.85546875" customWidth="1"/>
    <col min="10500" max="10500" width="19.42578125" bestFit="1" customWidth="1"/>
    <col min="10510" max="10510" width="18.5703125" customWidth="1"/>
    <col min="10511" max="10512" width="9.140625" customWidth="1"/>
    <col min="10513" max="10513" width="0" hidden="1" customWidth="1"/>
    <col min="10514" max="10515" width="9.85546875" customWidth="1"/>
    <col min="10756" max="10756" width="19.42578125" bestFit="1" customWidth="1"/>
    <col min="10766" max="10766" width="18.5703125" customWidth="1"/>
    <col min="10767" max="10768" width="9.140625" customWidth="1"/>
    <col min="10769" max="10769" width="0" hidden="1" customWidth="1"/>
    <col min="10770" max="10771" width="9.85546875" customWidth="1"/>
    <col min="11012" max="11012" width="19.42578125" bestFit="1" customWidth="1"/>
    <col min="11022" max="11022" width="18.5703125" customWidth="1"/>
    <col min="11023" max="11024" width="9.140625" customWidth="1"/>
    <col min="11025" max="11025" width="0" hidden="1" customWidth="1"/>
    <col min="11026" max="11027" width="9.85546875" customWidth="1"/>
    <col min="11268" max="11268" width="19.42578125" bestFit="1" customWidth="1"/>
    <col min="11278" max="11278" width="18.5703125" customWidth="1"/>
    <col min="11279" max="11280" width="9.140625" customWidth="1"/>
    <col min="11281" max="11281" width="0" hidden="1" customWidth="1"/>
    <col min="11282" max="11283" width="9.85546875" customWidth="1"/>
    <col min="11524" max="11524" width="19.42578125" bestFit="1" customWidth="1"/>
    <col min="11534" max="11534" width="18.5703125" customWidth="1"/>
    <col min="11535" max="11536" width="9.140625" customWidth="1"/>
    <col min="11537" max="11537" width="0" hidden="1" customWidth="1"/>
    <col min="11538" max="11539" width="9.85546875" customWidth="1"/>
    <col min="11780" max="11780" width="19.42578125" bestFit="1" customWidth="1"/>
    <col min="11790" max="11790" width="18.5703125" customWidth="1"/>
    <col min="11791" max="11792" width="9.140625" customWidth="1"/>
    <col min="11793" max="11793" width="0" hidden="1" customWidth="1"/>
    <col min="11794" max="11795" width="9.85546875" customWidth="1"/>
    <col min="12036" max="12036" width="19.42578125" bestFit="1" customWidth="1"/>
    <col min="12046" max="12046" width="18.5703125" customWidth="1"/>
    <col min="12047" max="12048" width="9.140625" customWidth="1"/>
    <col min="12049" max="12049" width="0" hidden="1" customWidth="1"/>
    <col min="12050" max="12051" width="9.85546875" customWidth="1"/>
    <col min="12292" max="12292" width="19.42578125" bestFit="1" customWidth="1"/>
    <col min="12302" max="12302" width="18.5703125" customWidth="1"/>
    <col min="12303" max="12304" width="9.140625" customWidth="1"/>
    <col min="12305" max="12305" width="0" hidden="1" customWidth="1"/>
    <col min="12306" max="12307" width="9.85546875" customWidth="1"/>
    <col min="12548" max="12548" width="19.42578125" bestFit="1" customWidth="1"/>
    <col min="12558" max="12558" width="18.5703125" customWidth="1"/>
    <col min="12559" max="12560" width="9.140625" customWidth="1"/>
    <col min="12561" max="12561" width="0" hidden="1" customWidth="1"/>
    <col min="12562" max="12563" width="9.85546875" customWidth="1"/>
    <col min="12804" max="12804" width="19.42578125" bestFit="1" customWidth="1"/>
    <col min="12814" max="12814" width="18.5703125" customWidth="1"/>
    <col min="12815" max="12816" width="9.140625" customWidth="1"/>
    <col min="12817" max="12817" width="0" hidden="1" customWidth="1"/>
    <col min="12818" max="12819" width="9.85546875" customWidth="1"/>
    <col min="13060" max="13060" width="19.42578125" bestFit="1" customWidth="1"/>
    <col min="13070" max="13070" width="18.5703125" customWidth="1"/>
    <col min="13071" max="13072" width="9.140625" customWidth="1"/>
    <col min="13073" max="13073" width="0" hidden="1" customWidth="1"/>
    <col min="13074" max="13075" width="9.85546875" customWidth="1"/>
    <col min="13316" max="13316" width="19.42578125" bestFit="1" customWidth="1"/>
    <col min="13326" max="13326" width="18.5703125" customWidth="1"/>
    <col min="13327" max="13328" width="9.140625" customWidth="1"/>
    <col min="13329" max="13329" width="0" hidden="1" customWidth="1"/>
    <col min="13330" max="13331" width="9.85546875" customWidth="1"/>
    <col min="13572" max="13572" width="19.42578125" bestFit="1" customWidth="1"/>
    <col min="13582" max="13582" width="18.5703125" customWidth="1"/>
    <col min="13583" max="13584" width="9.140625" customWidth="1"/>
    <col min="13585" max="13585" width="0" hidden="1" customWidth="1"/>
    <col min="13586" max="13587" width="9.85546875" customWidth="1"/>
    <col min="13828" max="13828" width="19.42578125" bestFit="1" customWidth="1"/>
    <col min="13838" max="13838" width="18.5703125" customWidth="1"/>
    <col min="13839" max="13840" width="9.140625" customWidth="1"/>
    <col min="13841" max="13841" width="0" hidden="1" customWidth="1"/>
    <col min="13842" max="13843" width="9.85546875" customWidth="1"/>
    <col min="14084" max="14084" width="19.42578125" bestFit="1" customWidth="1"/>
    <col min="14094" max="14094" width="18.5703125" customWidth="1"/>
    <col min="14095" max="14096" width="9.140625" customWidth="1"/>
    <col min="14097" max="14097" width="0" hidden="1" customWidth="1"/>
    <col min="14098" max="14099" width="9.85546875" customWidth="1"/>
    <col min="14340" max="14340" width="19.42578125" bestFit="1" customWidth="1"/>
    <col min="14350" max="14350" width="18.5703125" customWidth="1"/>
    <col min="14351" max="14352" width="9.140625" customWidth="1"/>
    <col min="14353" max="14353" width="0" hidden="1" customWidth="1"/>
    <col min="14354" max="14355" width="9.85546875" customWidth="1"/>
    <col min="14596" max="14596" width="19.42578125" bestFit="1" customWidth="1"/>
    <col min="14606" max="14606" width="18.5703125" customWidth="1"/>
    <col min="14607" max="14608" width="9.140625" customWidth="1"/>
    <col min="14609" max="14609" width="0" hidden="1" customWidth="1"/>
    <col min="14610" max="14611" width="9.85546875" customWidth="1"/>
    <col min="14852" max="14852" width="19.42578125" bestFit="1" customWidth="1"/>
    <col min="14862" max="14862" width="18.5703125" customWidth="1"/>
    <col min="14863" max="14864" width="9.140625" customWidth="1"/>
    <col min="14865" max="14865" width="0" hidden="1" customWidth="1"/>
    <col min="14866" max="14867" width="9.85546875" customWidth="1"/>
    <col min="15108" max="15108" width="19.42578125" bestFit="1" customWidth="1"/>
    <col min="15118" max="15118" width="18.5703125" customWidth="1"/>
    <col min="15119" max="15120" width="9.140625" customWidth="1"/>
    <col min="15121" max="15121" width="0" hidden="1" customWidth="1"/>
    <col min="15122" max="15123" width="9.85546875" customWidth="1"/>
    <col min="15364" max="15364" width="19.42578125" bestFit="1" customWidth="1"/>
    <col min="15374" max="15374" width="18.5703125" customWidth="1"/>
    <col min="15375" max="15376" width="9.140625" customWidth="1"/>
    <col min="15377" max="15377" width="0" hidden="1" customWidth="1"/>
    <col min="15378" max="15379" width="9.85546875" customWidth="1"/>
    <col min="15620" max="15620" width="19.42578125" bestFit="1" customWidth="1"/>
    <col min="15630" max="15630" width="18.5703125" customWidth="1"/>
    <col min="15631" max="15632" width="9.140625" customWidth="1"/>
    <col min="15633" max="15633" width="0" hidden="1" customWidth="1"/>
    <col min="15634" max="15635" width="9.85546875" customWidth="1"/>
    <col min="15876" max="15876" width="19.42578125" bestFit="1" customWidth="1"/>
    <col min="15886" max="15886" width="18.5703125" customWidth="1"/>
    <col min="15887" max="15888" width="9.140625" customWidth="1"/>
    <col min="15889" max="15889" width="0" hidden="1" customWidth="1"/>
    <col min="15890" max="15891" width="9.85546875" customWidth="1"/>
    <col min="16132" max="16132" width="19.42578125" bestFit="1" customWidth="1"/>
    <col min="16142" max="16142" width="18.5703125" customWidth="1"/>
    <col min="16143" max="16144" width="9.140625" customWidth="1"/>
    <col min="16145" max="16145" width="0" hidden="1" customWidth="1"/>
    <col min="16146" max="16147" width="9.85546875" customWidth="1"/>
  </cols>
  <sheetData>
    <row r="1" spans="1:36" ht="15.75" x14ac:dyDescent="0.25">
      <c r="A1" s="4" t="s">
        <v>48</v>
      </c>
    </row>
    <row r="2" spans="1:36" ht="15.75" thickBot="1" x14ac:dyDescent="0.3"/>
    <row r="3" spans="1:36" ht="22.5" customHeight="1" x14ac:dyDescent="0.25">
      <c r="A3" s="309" t="s">
        <v>3</v>
      </c>
      <c r="B3" s="311">
        <v>2007</v>
      </c>
      <c r="C3" s="307">
        <v>2008</v>
      </c>
      <c r="D3" s="307">
        <v>2009</v>
      </c>
      <c r="E3" s="307">
        <v>2010</v>
      </c>
      <c r="F3" s="307">
        <v>2011</v>
      </c>
      <c r="G3" s="307">
        <v>2012</v>
      </c>
      <c r="H3" s="307">
        <v>2013</v>
      </c>
      <c r="I3" s="307">
        <v>2014</v>
      </c>
      <c r="J3" s="307">
        <v>2015</v>
      </c>
      <c r="K3" s="307">
        <v>2016</v>
      </c>
      <c r="L3" s="319">
        <v>2017</v>
      </c>
      <c r="M3" s="307">
        <v>2018</v>
      </c>
      <c r="N3" s="307">
        <v>2019</v>
      </c>
      <c r="O3" s="313">
        <v>2020</v>
      </c>
      <c r="P3" s="307">
        <v>2021</v>
      </c>
      <c r="Q3" s="323">
        <v>2022</v>
      </c>
      <c r="R3" s="271" t="s">
        <v>49</v>
      </c>
      <c r="S3" s="315" t="s">
        <v>154</v>
      </c>
      <c r="T3" s="316"/>
      <c r="U3" s="321" t="s">
        <v>147</v>
      </c>
      <c r="V3" s="322"/>
    </row>
    <row r="4" spans="1:36" ht="31.5" customHeight="1" thickBot="1" x14ac:dyDescent="0.3">
      <c r="A4" s="310"/>
      <c r="B4" s="312"/>
      <c r="C4" s="308"/>
      <c r="D4" s="308"/>
      <c r="E4" s="308"/>
      <c r="F4" s="308"/>
      <c r="G4" s="308"/>
      <c r="H4" s="308"/>
      <c r="I4" s="308"/>
      <c r="J4" s="308"/>
      <c r="K4" s="308"/>
      <c r="L4" s="320"/>
      <c r="M4" s="308"/>
      <c r="N4" s="308"/>
      <c r="O4" s="314"/>
      <c r="P4" s="308"/>
      <c r="Q4" s="324"/>
      <c r="R4" s="174" t="s">
        <v>146</v>
      </c>
      <c r="S4" s="127">
        <v>2022</v>
      </c>
      <c r="T4" s="264">
        <v>2023</v>
      </c>
      <c r="U4" s="297" t="s">
        <v>155</v>
      </c>
      <c r="V4" s="298" t="s">
        <v>156</v>
      </c>
    </row>
    <row r="5" spans="1:36" ht="3" customHeight="1" thickBot="1" x14ac:dyDescent="0.3">
      <c r="A5" s="101"/>
      <c r="B5" s="101">
        <v>2007</v>
      </c>
      <c r="C5" s="101">
        <v>2008</v>
      </c>
      <c r="D5" s="101">
        <v>2009</v>
      </c>
      <c r="E5" s="101">
        <v>2010</v>
      </c>
      <c r="F5" s="101">
        <v>2011</v>
      </c>
      <c r="G5" s="101"/>
      <c r="H5" s="101"/>
      <c r="I5" s="101"/>
      <c r="J5" s="101"/>
      <c r="K5" s="101"/>
      <c r="L5" s="101"/>
      <c r="M5" s="101"/>
      <c r="N5" s="101"/>
      <c r="O5" s="273"/>
      <c r="P5" s="101"/>
      <c r="Q5" s="301"/>
      <c r="R5" s="175"/>
      <c r="S5" s="101"/>
      <c r="T5" s="101"/>
      <c r="U5" s="101"/>
      <c r="V5" s="101"/>
    </row>
    <row r="6" spans="1:36" ht="27.95" customHeight="1" x14ac:dyDescent="0.25">
      <c r="A6" s="111" t="s">
        <v>50</v>
      </c>
      <c r="B6" s="115">
        <v>595986.61599999934</v>
      </c>
      <c r="C6" s="153">
        <v>575965.5770000004</v>
      </c>
      <c r="D6" s="153">
        <v>544011.29100000043</v>
      </c>
      <c r="E6" s="153">
        <v>614380.20499999926</v>
      </c>
      <c r="F6" s="153">
        <v>656918.26000000106</v>
      </c>
      <c r="G6" s="153">
        <v>703504.83500000078</v>
      </c>
      <c r="H6" s="153">
        <v>720793.56200000143</v>
      </c>
      <c r="I6" s="153">
        <v>726284.80299999879</v>
      </c>
      <c r="J6" s="153">
        <f>SUM('[1]2'!T7:T18)</f>
        <v>735533.90500000014</v>
      </c>
      <c r="K6" s="153">
        <v>723973.625</v>
      </c>
      <c r="L6" s="274">
        <v>778040.99999999534</v>
      </c>
      <c r="M6" s="153">
        <v>800341.53700000001</v>
      </c>
      <c r="N6" s="153">
        <v>819402.33799999987</v>
      </c>
      <c r="O6" s="153">
        <v>856189.67600000137</v>
      </c>
      <c r="P6" s="112">
        <v>925952.67900000024</v>
      </c>
      <c r="Q6" s="147">
        <v>938781.55699999968</v>
      </c>
      <c r="R6" s="100"/>
      <c r="S6" s="115">
        <v>284561.61199999991</v>
      </c>
      <c r="T6" s="147">
        <v>280779.83500000008</v>
      </c>
      <c r="U6" s="112">
        <v>925765.473</v>
      </c>
      <c r="V6" s="147">
        <v>934838.11499999987</v>
      </c>
      <c r="AA6" s="101"/>
      <c r="AB6" s="101" t="s">
        <v>51</v>
      </c>
      <c r="AC6" s="101"/>
      <c r="AD6" s="101"/>
      <c r="AE6" s="101" t="s">
        <v>52</v>
      </c>
      <c r="AF6" s="101"/>
      <c r="AG6" s="101"/>
      <c r="AH6" s="101" t="s">
        <v>53</v>
      </c>
      <c r="AI6" s="101"/>
      <c r="AJ6" s="101"/>
    </row>
    <row r="7" spans="1:36" ht="27.95" customHeight="1" thickBot="1" x14ac:dyDescent="0.3">
      <c r="A7" s="114" t="s">
        <v>54</v>
      </c>
      <c r="B7" s="275"/>
      <c r="C7" s="276">
        <f t="shared" ref="C7:O7" si="0">(C6-B6)/B6</f>
        <v>-3.3593101694751756E-2</v>
      </c>
      <c r="D7" s="276">
        <f t="shared" si="0"/>
        <v>-5.547950654696842E-2</v>
      </c>
      <c r="E7" s="276">
        <f t="shared" si="0"/>
        <v>0.12935193655750571</v>
      </c>
      <c r="F7" s="276">
        <f t="shared" si="0"/>
        <v>6.9237346278111039E-2</v>
      </c>
      <c r="G7" s="276">
        <f t="shared" si="0"/>
        <v>7.0916851968766473E-2</v>
      </c>
      <c r="H7" s="276">
        <f t="shared" si="0"/>
        <v>2.4575136004574345E-2</v>
      </c>
      <c r="I7" s="276">
        <f t="shared" si="0"/>
        <v>7.6183269239540599E-3</v>
      </c>
      <c r="J7" s="276">
        <f t="shared" si="0"/>
        <v>1.2734814169037992E-2</v>
      </c>
      <c r="K7" s="276">
        <f t="shared" si="0"/>
        <v>-1.5716855363724046E-2</v>
      </c>
      <c r="L7" s="277">
        <f t="shared" si="0"/>
        <v>7.4681415362328071E-2</v>
      </c>
      <c r="M7" s="276">
        <f t="shared" si="0"/>
        <v>2.8662418818551721E-2</v>
      </c>
      <c r="N7" s="276">
        <f t="shared" si="0"/>
        <v>2.3815833764479301E-2</v>
      </c>
      <c r="O7" s="276">
        <f t="shared" si="0"/>
        <v>4.4895329551770828E-2</v>
      </c>
      <c r="P7" s="287">
        <f>(P6-O6)/O6</f>
        <v>8.1480780433982658E-2</v>
      </c>
      <c r="Q7" s="278">
        <f>(Q6-P6)/P6</f>
        <v>1.3854787929178226E-2</v>
      </c>
      <c r="S7" s="118"/>
      <c r="T7" s="278">
        <f>(T6-S6)/S6</f>
        <v>-1.3289835453981855E-2</v>
      </c>
      <c r="V7" s="278">
        <f>(V6-U6)/U6</f>
        <v>9.8001516200419761E-3</v>
      </c>
      <c r="AA7" s="101"/>
      <c r="AB7" s="101">
        <v>2012</v>
      </c>
      <c r="AC7" s="101">
        <v>2013</v>
      </c>
      <c r="AD7" s="101"/>
      <c r="AE7" s="101">
        <v>2012</v>
      </c>
      <c r="AF7" s="101">
        <v>2013</v>
      </c>
      <c r="AG7" s="101"/>
      <c r="AH7" s="101">
        <v>2012</v>
      </c>
      <c r="AI7" s="101">
        <v>2013</v>
      </c>
      <c r="AJ7" s="101"/>
    </row>
    <row r="8" spans="1:36" ht="27.95" customHeight="1" x14ac:dyDescent="0.25">
      <c r="A8" s="111" t="s">
        <v>55</v>
      </c>
      <c r="B8" s="115">
        <v>63256.660999999986</v>
      </c>
      <c r="C8" s="153">
        <v>80362.627999999997</v>
      </c>
      <c r="D8" s="153">
        <v>79098.747999999992</v>
      </c>
      <c r="E8" s="153">
        <v>89493.365000000005</v>
      </c>
      <c r="F8" s="153">
        <v>81914.569000000003</v>
      </c>
      <c r="G8" s="153">
        <v>86371.3</v>
      </c>
      <c r="H8" s="153">
        <v>122399.001</v>
      </c>
      <c r="I8" s="153">
        <v>125153.99099999999</v>
      </c>
      <c r="J8" s="153">
        <v>116754.90900000001</v>
      </c>
      <c r="K8" s="153">
        <v>110190.53600000002</v>
      </c>
      <c r="L8" s="274">
        <v>137205.92600000018</v>
      </c>
      <c r="M8" s="153">
        <v>154727.05100000001</v>
      </c>
      <c r="N8" s="153">
        <v>169208.33799999999</v>
      </c>
      <c r="O8" s="153">
        <v>166254.71299999979</v>
      </c>
      <c r="P8" s="112">
        <v>167736.79199999999</v>
      </c>
      <c r="Q8" s="147">
        <v>197368.76900000003</v>
      </c>
      <c r="R8" s="100"/>
      <c r="S8" s="115">
        <v>58395.106000000022</v>
      </c>
      <c r="T8" s="147">
        <v>71148.891999999993</v>
      </c>
      <c r="U8" s="112">
        <v>175814.70500000002</v>
      </c>
      <c r="V8" s="147">
        <v>210333.96100000001</v>
      </c>
      <c r="AA8" s="101" t="s">
        <v>56</v>
      </c>
      <c r="AB8" s="101"/>
      <c r="AC8" s="105"/>
      <c r="AD8" s="101"/>
      <c r="AE8" s="105"/>
      <c r="AF8" s="105"/>
      <c r="AG8" s="101"/>
      <c r="AH8" s="101"/>
      <c r="AI8" s="105" t="e">
        <f>#REF!-#REF!</f>
        <v>#REF!</v>
      </c>
      <c r="AJ8" s="101"/>
    </row>
    <row r="9" spans="1:36" ht="27.95" customHeight="1" thickBot="1" x14ac:dyDescent="0.3">
      <c r="A9" s="113" t="s">
        <v>54</v>
      </c>
      <c r="B9" s="116"/>
      <c r="C9" s="279">
        <f t="shared" ref="C9:Q9" si="1">(C8-B8)/B8</f>
        <v>0.2704215924390953</v>
      </c>
      <c r="D9" s="279">
        <f t="shared" si="1"/>
        <v>-1.5727210912017519E-2</v>
      </c>
      <c r="E9" s="279">
        <f t="shared" si="1"/>
        <v>0.13141316724760313</v>
      </c>
      <c r="F9" s="279">
        <f t="shared" si="1"/>
        <v>-8.4685563002352207E-2</v>
      </c>
      <c r="G9" s="279">
        <f t="shared" si="1"/>
        <v>5.4407061581438577E-2</v>
      </c>
      <c r="H9" s="279">
        <f t="shared" si="1"/>
        <v>0.41712583925447455</v>
      </c>
      <c r="I9" s="279">
        <f t="shared" si="1"/>
        <v>2.250827194251357E-2</v>
      </c>
      <c r="J9" s="279">
        <f t="shared" si="1"/>
        <v>-6.7109981334913887E-2</v>
      </c>
      <c r="K9" s="279">
        <f t="shared" si="1"/>
        <v>-5.6223528896759203E-2</v>
      </c>
      <c r="L9" s="280">
        <f t="shared" si="1"/>
        <v>0.24516978481709314</v>
      </c>
      <c r="M9" s="279">
        <f t="shared" si="1"/>
        <v>0.12769947706194412</v>
      </c>
      <c r="N9" s="279">
        <f t="shared" si="1"/>
        <v>9.3592470782629861E-2</v>
      </c>
      <c r="O9" s="279">
        <f t="shared" si="1"/>
        <v>-1.7455552338089889E-2</v>
      </c>
      <c r="P9" s="288">
        <f t="shared" si="1"/>
        <v>8.9145081860037469E-3</v>
      </c>
      <c r="Q9" s="281">
        <f t="shared" si="1"/>
        <v>0.17665758744211613</v>
      </c>
      <c r="R9" s="10"/>
      <c r="S9" s="116"/>
      <c r="T9" s="281">
        <f>(T8-S8)/S8</f>
        <v>0.21840504921765133</v>
      </c>
      <c r="U9" s="299"/>
      <c r="V9" s="281">
        <f>(V8-U8)/U8</f>
        <v>0.19633884435320692</v>
      </c>
      <c r="AA9" s="101" t="s">
        <v>57</v>
      </c>
      <c r="AB9" s="101"/>
      <c r="AC9" s="105"/>
      <c r="AD9" s="101"/>
      <c r="AE9" s="105"/>
      <c r="AF9" s="105"/>
      <c r="AG9" s="101"/>
      <c r="AH9" s="101"/>
      <c r="AI9" s="105" t="e">
        <f>#REF!-#REF!</f>
        <v>#REF!</v>
      </c>
      <c r="AJ9" s="101"/>
    </row>
    <row r="10" spans="1:36" ht="27.95" customHeight="1" x14ac:dyDescent="0.25">
      <c r="A10" s="8" t="s">
        <v>58</v>
      </c>
      <c r="B10" s="19">
        <f>(B6-B8)</f>
        <v>532729.95499999938</v>
      </c>
      <c r="C10" s="154">
        <f t="shared" ref="C10:L10" si="2">(C6-C8)</f>
        <v>495602.94900000037</v>
      </c>
      <c r="D10" s="154">
        <f t="shared" si="2"/>
        <v>464912.54300000041</v>
      </c>
      <c r="E10" s="154">
        <f t="shared" si="2"/>
        <v>524886.83999999927</v>
      </c>
      <c r="F10" s="154">
        <f t="shared" si="2"/>
        <v>575003.69100000104</v>
      </c>
      <c r="G10" s="154">
        <f t="shared" si="2"/>
        <v>617133.53500000073</v>
      </c>
      <c r="H10" s="154">
        <f t="shared" si="2"/>
        <v>598394.56100000138</v>
      </c>
      <c r="I10" s="154">
        <f t="shared" si="2"/>
        <v>601130.81199999875</v>
      </c>
      <c r="J10" s="154">
        <f t="shared" si="2"/>
        <v>618778.99600000016</v>
      </c>
      <c r="K10" s="154">
        <f t="shared" si="2"/>
        <v>613783.08899999992</v>
      </c>
      <c r="L10" s="282">
        <f t="shared" si="2"/>
        <v>640835.07399999513</v>
      </c>
      <c r="M10" s="154">
        <f>(M6-M8)</f>
        <v>645614.48600000003</v>
      </c>
      <c r="N10" s="154">
        <f>(N6-N8)</f>
        <v>650193.99999999988</v>
      </c>
      <c r="O10" s="154">
        <f>(O6-O8)</f>
        <v>689934.96300000162</v>
      </c>
      <c r="P10" s="282">
        <f>(P6-P8)</f>
        <v>758215.88700000022</v>
      </c>
      <c r="Q10" s="140">
        <f>(Q6-Q8)</f>
        <v>741412.78799999971</v>
      </c>
      <c r="S10" s="117">
        <f>S6-S8</f>
        <v>226166.50599999988</v>
      </c>
      <c r="T10" s="140">
        <f>T6-T8</f>
        <v>209630.94300000009</v>
      </c>
      <c r="U10" s="119">
        <f>U6-U8</f>
        <v>749950.76799999992</v>
      </c>
      <c r="V10" s="140">
        <f>V6-V8</f>
        <v>724504.15399999986</v>
      </c>
      <c r="AA10" s="101" t="s">
        <v>59</v>
      </c>
      <c r="AB10" s="101"/>
      <c r="AC10" s="105"/>
      <c r="AD10" s="101"/>
      <c r="AE10" s="105"/>
      <c r="AF10" s="105"/>
      <c r="AG10" s="101"/>
      <c r="AH10" s="101"/>
      <c r="AI10" s="105" t="e">
        <f>#REF!-#REF!</f>
        <v>#REF!</v>
      </c>
      <c r="AJ10" s="101"/>
    </row>
    <row r="11" spans="1:36" ht="27.95" customHeight="1" thickBot="1" x14ac:dyDescent="0.3">
      <c r="A11" s="113" t="s">
        <v>54</v>
      </c>
      <c r="B11" s="116"/>
      <c r="C11" s="279">
        <f t="shared" ref="C11:Q11" si="3">(C10-B10)/B10</f>
        <v>-6.9691981183973503E-2</v>
      </c>
      <c r="D11" s="279">
        <f t="shared" si="3"/>
        <v>-6.1925390197789032E-2</v>
      </c>
      <c r="E11" s="279">
        <f t="shared" si="3"/>
        <v>0.12900124529442691</v>
      </c>
      <c r="F11" s="279">
        <f t="shared" si="3"/>
        <v>9.5481248872617649E-2</v>
      </c>
      <c r="G11" s="279">
        <f t="shared" si="3"/>
        <v>7.3268823590907375E-2</v>
      </c>
      <c r="H11" s="279">
        <f t="shared" si="3"/>
        <v>-3.0364536906909986E-2</v>
      </c>
      <c r="I11" s="279">
        <f t="shared" si="3"/>
        <v>4.5726535271722896E-3</v>
      </c>
      <c r="J11" s="279">
        <f t="shared" si="3"/>
        <v>2.9358308786875894E-2</v>
      </c>
      <c r="K11" s="279">
        <f t="shared" si="3"/>
        <v>-8.0738147744113774E-3</v>
      </c>
      <c r="L11" s="280">
        <f t="shared" si="3"/>
        <v>4.4074177807781237E-2</v>
      </c>
      <c r="M11" s="279">
        <f t="shared" si="3"/>
        <v>7.4580998979543013E-3</v>
      </c>
      <c r="N11" s="279">
        <f t="shared" si="3"/>
        <v>7.093264013285863E-3</v>
      </c>
      <c r="O11" s="279">
        <f t="shared" si="3"/>
        <v>6.1121700600131258E-2</v>
      </c>
      <c r="P11" s="288">
        <f t="shared" si="3"/>
        <v>9.8967189172580669E-2</v>
      </c>
      <c r="Q11" s="281">
        <f t="shared" si="3"/>
        <v>-2.2161364972824036E-2</v>
      </c>
      <c r="R11" s="10"/>
      <c r="S11" s="116"/>
      <c r="T11" s="281">
        <f>(T10-S10)/S10</f>
        <v>-7.3112342284669687E-2</v>
      </c>
      <c r="U11" s="299"/>
      <c r="V11" s="281">
        <f>(V10-U10)/U10</f>
        <v>-3.3931045991008386E-2</v>
      </c>
      <c r="AA11" s="101" t="s">
        <v>60</v>
      </c>
      <c r="AB11" s="101"/>
      <c r="AC11" s="105"/>
      <c r="AD11" s="101"/>
      <c r="AE11" s="105"/>
      <c r="AF11" s="105"/>
      <c r="AG11" s="101"/>
      <c r="AH11" s="101"/>
      <c r="AI11" s="105" t="e">
        <f>#REF!-#REF!</f>
        <v>#REF!</v>
      </c>
      <c r="AJ11" s="101"/>
    </row>
    <row r="12" spans="1:36" ht="27.95" hidden="1" customHeight="1" thickBot="1" x14ac:dyDescent="0.3">
      <c r="A12" s="106" t="s">
        <v>61</v>
      </c>
      <c r="B12" s="283">
        <f>(B6/B8)</f>
        <v>9.4217210737695982</v>
      </c>
      <c r="C12" s="284">
        <f t="shared" ref="C12:T12" si="4">(C6/C8)</f>
        <v>7.1670824030294336</v>
      </c>
      <c r="D12" s="284">
        <f t="shared" si="4"/>
        <v>6.8776220200097287</v>
      </c>
      <c r="E12" s="284">
        <f t="shared" si="4"/>
        <v>6.8650922333739404</v>
      </c>
      <c r="F12" s="103">
        <f t="shared" si="4"/>
        <v>8.0195533959288863</v>
      </c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4"/>
      <c r="S12" s="103">
        <f t="shared" si="4"/>
        <v>4.8730387097850256</v>
      </c>
      <c r="T12" s="285">
        <f t="shared" si="4"/>
        <v>3.9463697481051443</v>
      </c>
      <c r="U12" s="103">
        <f>U6/U8</f>
        <v>5.2655747595174134</v>
      </c>
      <c r="V12" s="285">
        <f>V6/V8</f>
        <v>4.4445419586806514</v>
      </c>
      <c r="AA12" s="101" t="s">
        <v>62</v>
      </c>
      <c r="AB12" s="101"/>
      <c r="AC12" s="105"/>
      <c r="AD12" s="101"/>
      <c r="AE12" s="105"/>
      <c r="AF12" s="105"/>
      <c r="AG12" s="101"/>
      <c r="AH12" s="101"/>
      <c r="AI12" s="105" t="e">
        <f>#REF!-#REF!</f>
        <v>#REF!</v>
      </c>
      <c r="AJ12" s="101"/>
    </row>
    <row r="13" spans="1:36" ht="30" customHeight="1" thickBot="1" x14ac:dyDescent="0.3">
      <c r="AA13" s="101" t="s">
        <v>63</v>
      </c>
      <c r="AB13" s="101"/>
      <c r="AC13" s="105"/>
      <c r="AD13" s="101"/>
      <c r="AE13" s="105"/>
      <c r="AF13" s="105"/>
      <c r="AG13" s="101"/>
      <c r="AH13" s="101"/>
      <c r="AI13" s="105" t="e">
        <f>#REF!-#REF!</f>
        <v>#REF!</v>
      </c>
      <c r="AJ13" s="101"/>
    </row>
    <row r="14" spans="1:36" ht="22.5" customHeight="1" x14ac:dyDescent="0.25">
      <c r="A14" s="309" t="s">
        <v>2</v>
      </c>
      <c r="B14" s="311">
        <v>2007</v>
      </c>
      <c r="C14" s="307">
        <v>2008</v>
      </c>
      <c r="D14" s="307">
        <v>2009</v>
      </c>
      <c r="E14" s="307">
        <v>2010</v>
      </c>
      <c r="F14" s="307">
        <v>2011</v>
      </c>
      <c r="G14" s="307">
        <v>2012</v>
      </c>
      <c r="H14" s="307">
        <v>2013</v>
      </c>
      <c r="I14" s="307">
        <v>2014</v>
      </c>
      <c r="J14" s="307">
        <v>2015</v>
      </c>
      <c r="K14" s="317">
        <v>2016</v>
      </c>
      <c r="L14" s="319">
        <v>2017</v>
      </c>
      <c r="M14" s="307">
        <v>2018</v>
      </c>
      <c r="N14" s="307">
        <v>2019</v>
      </c>
      <c r="O14" s="313">
        <v>2020</v>
      </c>
      <c r="P14" s="307">
        <v>2021</v>
      </c>
      <c r="Q14" s="323">
        <v>2022</v>
      </c>
      <c r="R14" s="128" t="s">
        <v>49</v>
      </c>
      <c r="S14" s="315" t="str">
        <f>S3</f>
        <v>jan-abr</v>
      </c>
      <c r="T14" s="316"/>
      <c r="U14" s="321" t="s">
        <v>147</v>
      </c>
      <c r="V14" s="322"/>
      <c r="AA14" s="101" t="s">
        <v>64</v>
      </c>
      <c r="AB14" s="101"/>
      <c r="AC14" s="105"/>
      <c r="AD14" s="101"/>
      <c r="AE14" s="105"/>
      <c r="AF14" s="105"/>
      <c r="AG14" s="101"/>
      <c r="AH14" s="101"/>
      <c r="AI14" s="105" t="e">
        <f>#REF!-#REF!</f>
        <v>#REF!</v>
      </c>
      <c r="AJ14" s="101"/>
    </row>
    <row r="15" spans="1:36" ht="31.5" customHeight="1" thickBot="1" x14ac:dyDescent="0.3">
      <c r="A15" s="310"/>
      <c r="B15" s="312"/>
      <c r="C15" s="308"/>
      <c r="D15" s="308"/>
      <c r="E15" s="308"/>
      <c r="F15" s="308"/>
      <c r="G15" s="308"/>
      <c r="H15" s="308"/>
      <c r="I15" s="308"/>
      <c r="J15" s="308"/>
      <c r="K15" s="318"/>
      <c r="L15" s="320"/>
      <c r="M15" s="308"/>
      <c r="N15" s="308"/>
      <c r="O15" s="314"/>
      <c r="P15" s="308"/>
      <c r="Q15" s="324"/>
      <c r="R15" s="129" t="str">
        <f>R4</f>
        <v>2007/2022</v>
      </c>
      <c r="S15" s="127">
        <f>S4</f>
        <v>2022</v>
      </c>
      <c r="T15" s="264">
        <f>T4</f>
        <v>2023</v>
      </c>
      <c r="U15" s="300" t="str">
        <f>U4</f>
        <v>maio 2021 a abr 2022</v>
      </c>
      <c r="V15" s="298" t="str">
        <f>V4</f>
        <v>maio 22 a abr 2023</v>
      </c>
      <c r="AA15" s="101" t="s">
        <v>65</v>
      </c>
      <c r="AB15" s="101"/>
      <c r="AC15" s="105"/>
      <c r="AD15" s="101"/>
      <c r="AE15" s="105"/>
      <c r="AF15" s="105"/>
      <c r="AG15" s="101"/>
      <c r="AH15" s="101"/>
      <c r="AI15" s="105" t="e">
        <f>#REF!-#REF!</f>
        <v>#REF!</v>
      </c>
      <c r="AJ15" s="101"/>
    </row>
    <row r="16" spans="1:36" s="101" customFormat="1" ht="3" customHeight="1" thickBot="1" x14ac:dyDescent="0.3">
      <c r="B16" s="101">
        <v>2007</v>
      </c>
      <c r="C16" s="101">
        <v>2008</v>
      </c>
      <c r="D16" s="101">
        <v>2009</v>
      </c>
      <c r="E16" s="101">
        <v>2010</v>
      </c>
      <c r="F16" s="101">
        <v>2011</v>
      </c>
      <c r="O16" s="273"/>
      <c r="Q16" s="301"/>
      <c r="R16" s="286"/>
      <c r="AA16" s="101" t="s">
        <v>66</v>
      </c>
      <c r="AC16" s="105"/>
      <c r="AE16" s="105"/>
      <c r="AF16" s="105"/>
      <c r="AI16" s="105" t="e">
        <f>#REF!-#REF!</f>
        <v>#REF!</v>
      </c>
    </row>
    <row r="17" spans="1:36" ht="27.75" customHeight="1" x14ac:dyDescent="0.25">
      <c r="A17" s="111" t="s">
        <v>50</v>
      </c>
      <c r="B17" s="115">
        <v>392293.98699999956</v>
      </c>
      <c r="C17" s="153">
        <v>370979.67800000019</v>
      </c>
      <c r="D17" s="153">
        <v>344221.9980000002</v>
      </c>
      <c r="E17" s="153">
        <v>386156.65199999994</v>
      </c>
      <c r="F17" s="153">
        <v>390987.57200000004</v>
      </c>
      <c r="G17" s="153">
        <v>406063.09400000004</v>
      </c>
      <c r="H17" s="153">
        <v>407598.05399999983</v>
      </c>
      <c r="I17" s="153">
        <v>406953.16900000011</v>
      </c>
      <c r="J17" s="153">
        <v>421887.39099999977</v>
      </c>
      <c r="K17" s="112">
        <v>431264.80099999998</v>
      </c>
      <c r="L17" s="274">
        <v>442364.451999999</v>
      </c>
      <c r="M17" s="153">
        <v>454202.09499999997</v>
      </c>
      <c r="N17" s="153">
        <v>454929.95199999987</v>
      </c>
      <c r="O17" s="153">
        <v>393954.14199999906</v>
      </c>
      <c r="P17" s="153">
        <v>427968.65799999994</v>
      </c>
      <c r="Q17" s="147">
        <v>417555.74200000014</v>
      </c>
      <c r="R17" s="100"/>
      <c r="S17" s="115">
        <v>132475.9150000001</v>
      </c>
      <c r="T17" s="147">
        <v>126593.05400000003</v>
      </c>
      <c r="U17" s="112">
        <v>424347.96200000017</v>
      </c>
      <c r="V17" s="147">
        <v>411511.21600000007</v>
      </c>
      <c r="AA17" s="101" t="s">
        <v>67</v>
      </c>
      <c r="AB17" s="101"/>
      <c r="AC17" s="105"/>
      <c r="AD17" s="101"/>
      <c r="AE17" s="105"/>
      <c r="AF17" s="105"/>
      <c r="AG17" s="101"/>
      <c r="AH17" s="101"/>
      <c r="AI17" s="105" t="e">
        <f>#REF!-#REF!</f>
        <v>#REF!</v>
      </c>
      <c r="AJ17" s="101"/>
    </row>
    <row r="18" spans="1:36" ht="27.75" customHeight="1" thickBot="1" x14ac:dyDescent="0.3">
      <c r="A18" s="114" t="s">
        <v>54</v>
      </c>
      <c r="B18" s="275"/>
      <c r="C18" s="276">
        <f t="shared" ref="C18:Q18" si="5">(C17-B17)/B17</f>
        <v>-5.4332489679479568E-2</v>
      </c>
      <c r="D18" s="276">
        <f t="shared" si="5"/>
        <v>-7.2127077537654183E-2</v>
      </c>
      <c r="E18" s="276">
        <f t="shared" si="5"/>
        <v>0.12182444539758823</v>
      </c>
      <c r="F18" s="276">
        <f t="shared" si="5"/>
        <v>1.2510259696368252E-2</v>
      </c>
      <c r="G18" s="276">
        <f t="shared" si="5"/>
        <v>3.8557547808706294E-2</v>
      </c>
      <c r="H18" s="276">
        <f t="shared" si="5"/>
        <v>3.7801022123911316E-3</v>
      </c>
      <c r="I18" s="276">
        <f t="shared" si="5"/>
        <v>-1.5821591729182263E-3</v>
      </c>
      <c r="J18" s="276">
        <f t="shared" si="5"/>
        <v>3.6697642720653331E-2</v>
      </c>
      <c r="K18" s="287">
        <f t="shared" si="5"/>
        <v>2.2227281971553901E-2</v>
      </c>
      <c r="L18" s="277">
        <f t="shared" si="5"/>
        <v>2.5737437820711511E-2</v>
      </c>
      <c r="M18" s="276">
        <f t="shared" si="5"/>
        <v>2.6759932780496109E-2</v>
      </c>
      <c r="N18" s="276">
        <f t="shared" si="5"/>
        <v>1.6024959109884815E-3</v>
      </c>
      <c r="O18" s="276">
        <f t="shared" si="5"/>
        <v>-0.13403340389423476</v>
      </c>
      <c r="P18" s="276">
        <f t="shared" si="5"/>
        <v>8.6341308222622926E-2</v>
      </c>
      <c r="Q18" s="278">
        <f t="shared" si="5"/>
        <v>-2.4331024726581253E-2</v>
      </c>
      <c r="S18" s="118"/>
      <c r="T18" s="278"/>
      <c r="V18" s="278">
        <f>(V17-U17)/U17</f>
        <v>-3.025051879476234E-2</v>
      </c>
      <c r="AA18" s="101" t="s">
        <v>68</v>
      </c>
      <c r="AB18" s="101"/>
      <c r="AC18" s="105"/>
      <c r="AD18" s="101"/>
      <c r="AE18" s="105"/>
      <c r="AF18" s="105"/>
      <c r="AG18" s="101"/>
      <c r="AH18" s="101"/>
      <c r="AI18" s="105" t="e">
        <f>#REF!-#REF!</f>
        <v>#REF!</v>
      </c>
      <c r="AJ18" s="101"/>
    </row>
    <row r="19" spans="1:36" ht="27.75" customHeight="1" x14ac:dyDescent="0.25">
      <c r="A19" s="111" t="s">
        <v>55</v>
      </c>
      <c r="B19" s="115">
        <v>62681.055999999982</v>
      </c>
      <c r="C19" s="153">
        <v>79621.592999999993</v>
      </c>
      <c r="D19" s="153">
        <v>77709.866999999998</v>
      </c>
      <c r="E19" s="153">
        <v>88593.928999999989</v>
      </c>
      <c r="F19" s="153">
        <v>80744.22</v>
      </c>
      <c r="G19" s="153">
        <v>85348.562999999995</v>
      </c>
      <c r="H19" s="153">
        <v>121368.935</v>
      </c>
      <c r="I19" s="153">
        <v>124143.97100000001</v>
      </c>
      <c r="J19" s="153">
        <v>115571.70700000001</v>
      </c>
      <c r="K19" s="112">
        <v>109068.98599999999</v>
      </c>
      <c r="L19" s="274">
        <v>136178.72600000011</v>
      </c>
      <c r="M19" s="153">
        <v>153404.38699999999</v>
      </c>
      <c r="N19" s="153">
        <v>167744.46300000002</v>
      </c>
      <c r="O19" s="153">
        <v>164346.62300000008</v>
      </c>
      <c r="P19" s="153">
        <v>165333.11300000001</v>
      </c>
      <c r="Q19" s="147">
        <v>194581.12000000002</v>
      </c>
      <c r="R19" s="100"/>
      <c r="S19" s="115">
        <v>57599.04300000002</v>
      </c>
      <c r="T19" s="147">
        <v>70021.685999999987</v>
      </c>
      <c r="U19" s="112">
        <v>173195.79400000002</v>
      </c>
      <c r="V19" s="147">
        <v>207215.16899999999</v>
      </c>
      <c r="AA19" s="101" t="s">
        <v>69</v>
      </c>
      <c r="AB19" s="101"/>
      <c r="AC19" s="105"/>
      <c r="AD19" s="101"/>
      <c r="AE19" s="105"/>
      <c r="AF19" s="105"/>
      <c r="AG19" s="101"/>
      <c r="AH19" s="101"/>
      <c r="AI19" s="105" t="e">
        <f>#REF!-#REF!</f>
        <v>#REF!</v>
      </c>
      <c r="AJ19" s="101"/>
    </row>
    <row r="20" spans="1:36" ht="27.75" customHeight="1" thickBot="1" x14ac:dyDescent="0.3">
      <c r="A20" s="113" t="s">
        <v>54</v>
      </c>
      <c r="B20" s="116"/>
      <c r="C20" s="279">
        <f t="shared" ref="C20:Q20" si="6">(C19-B19)/B19</f>
        <v>0.27026566048919176</v>
      </c>
      <c r="D20" s="279">
        <f t="shared" si="6"/>
        <v>-2.4010145087149853E-2</v>
      </c>
      <c r="E20" s="279">
        <f t="shared" si="6"/>
        <v>0.14006023199087436</v>
      </c>
      <c r="F20" s="279">
        <f t="shared" si="6"/>
        <v>-8.8603238264779852E-2</v>
      </c>
      <c r="G20" s="279">
        <f t="shared" si="6"/>
        <v>5.702380925842114E-2</v>
      </c>
      <c r="H20" s="279">
        <f t="shared" si="6"/>
        <v>0.42203841205856046</v>
      </c>
      <c r="I20" s="279">
        <f t="shared" si="6"/>
        <v>2.2864466924753087E-2</v>
      </c>
      <c r="J20" s="279">
        <f t="shared" si="6"/>
        <v>-6.9050989193828793E-2</v>
      </c>
      <c r="K20" s="288">
        <f t="shared" si="6"/>
        <v>-5.6265682741884385E-2</v>
      </c>
      <c r="L20" s="280">
        <f t="shared" si="6"/>
        <v>0.24855590020796675</v>
      </c>
      <c r="M20" s="279">
        <f t="shared" si="6"/>
        <v>0.12649303974249151</v>
      </c>
      <c r="N20" s="279">
        <f t="shared" si="6"/>
        <v>9.3478917261994809E-2</v>
      </c>
      <c r="O20" s="279">
        <f t="shared" si="6"/>
        <v>-2.0256048630349952E-2</v>
      </c>
      <c r="P20" s="279">
        <f t="shared" si="6"/>
        <v>6.002496321448187E-3</v>
      </c>
      <c r="Q20" s="281">
        <f t="shared" si="6"/>
        <v>0.17690350389761311</v>
      </c>
      <c r="R20" s="10"/>
      <c r="S20" s="116"/>
      <c r="T20" s="281">
        <f>(T19-S19)/S19</f>
        <v>0.21567446875810009</v>
      </c>
      <c r="U20" s="299"/>
      <c r="V20" s="281">
        <f>(V19-U19)/U19</f>
        <v>0.19642148469263615</v>
      </c>
    </row>
    <row r="21" spans="1:36" ht="27.75" customHeight="1" x14ac:dyDescent="0.25">
      <c r="A21" s="8" t="s">
        <v>58</v>
      </c>
      <c r="B21" s="19">
        <f>B17-B19</f>
        <v>329612.93099999957</v>
      </c>
      <c r="C21" s="154">
        <f t="shared" ref="C21:P21" si="7">C17-C19</f>
        <v>291358.0850000002</v>
      </c>
      <c r="D21" s="154">
        <f t="shared" si="7"/>
        <v>266512.13100000017</v>
      </c>
      <c r="E21" s="154">
        <f t="shared" si="7"/>
        <v>297562.72299999994</v>
      </c>
      <c r="F21" s="154">
        <f t="shared" si="7"/>
        <v>310243.35200000007</v>
      </c>
      <c r="G21" s="154">
        <f t="shared" si="7"/>
        <v>320714.53100000008</v>
      </c>
      <c r="H21" s="154">
        <f t="shared" si="7"/>
        <v>286229.11899999983</v>
      </c>
      <c r="I21" s="154">
        <f t="shared" si="7"/>
        <v>282809.19800000009</v>
      </c>
      <c r="J21" s="154">
        <f t="shared" si="7"/>
        <v>306315.68399999978</v>
      </c>
      <c r="K21" s="119">
        <f t="shared" si="7"/>
        <v>322195.815</v>
      </c>
      <c r="L21" s="282">
        <f t="shared" si="7"/>
        <v>306185.72599999886</v>
      </c>
      <c r="M21" s="154">
        <f t="shared" si="7"/>
        <v>300797.70799999998</v>
      </c>
      <c r="N21" s="154">
        <f t="shared" si="7"/>
        <v>287185.48899999983</v>
      </c>
      <c r="O21" s="154">
        <f t="shared" si="7"/>
        <v>229607.51899999898</v>
      </c>
      <c r="P21" s="154">
        <f t="shared" si="7"/>
        <v>262635.54499999993</v>
      </c>
      <c r="Q21" s="140">
        <f t="shared" ref="Q21" si="8">Q17-Q19</f>
        <v>222974.62200000012</v>
      </c>
      <c r="S21" s="117">
        <f>S17-S19</f>
        <v>74876.872000000076</v>
      </c>
      <c r="T21" s="140">
        <f>T17-T19</f>
        <v>56571.368000000046</v>
      </c>
      <c r="U21" s="119">
        <f>U17-U19</f>
        <v>251152.16800000015</v>
      </c>
      <c r="V21" s="140">
        <f>V17-V19</f>
        <v>204296.04700000008</v>
      </c>
    </row>
    <row r="22" spans="1:36" ht="27.75" customHeight="1" thickBot="1" x14ac:dyDescent="0.3">
      <c r="A22" s="113" t="s">
        <v>54</v>
      </c>
      <c r="B22" s="116"/>
      <c r="C22" s="279">
        <f t="shared" ref="C22:Q22" si="9">(C21-B21)/B21</f>
        <v>-0.11605990664243518</v>
      </c>
      <c r="D22" s="279">
        <f t="shared" si="9"/>
        <v>-8.5276349890891168E-2</v>
      </c>
      <c r="E22" s="279">
        <f t="shared" si="9"/>
        <v>0.1165072369632576</v>
      </c>
      <c r="F22" s="279">
        <f t="shared" si="9"/>
        <v>4.261497835533698E-2</v>
      </c>
      <c r="G22" s="279">
        <f t="shared" si="9"/>
        <v>3.3751501627664215E-2</v>
      </c>
      <c r="H22" s="279">
        <f t="shared" si="9"/>
        <v>-0.10752681486702027</v>
      </c>
      <c r="I22" s="279">
        <f t="shared" si="9"/>
        <v>-1.1948193852351347E-2</v>
      </c>
      <c r="J22" s="279">
        <f t="shared" si="9"/>
        <v>8.3117827023432511E-2</v>
      </c>
      <c r="K22" s="288">
        <f t="shared" si="9"/>
        <v>5.1842369912734339E-2</v>
      </c>
      <c r="L22" s="280">
        <f t="shared" si="9"/>
        <v>-4.9690555415814887E-2</v>
      </c>
      <c r="M22" s="279">
        <f t="shared" si="9"/>
        <v>-1.7597221367526766E-2</v>
      </c>
      <c r="N22" s="279">
        <f t="shared" si="9"/>
        <v>-4.5253732451977856E-2</v>
      </c>
      <c r="O22" s="279">
        <f t="shared" si="9"/>
        <v>-0.20049052687338559</v>
      </c>
      <c r="P22" s="279">
        <f t="shared" si="9"/>
        <v>0.14384557676441376</v>
      </c>
      <c r="Q22" s="281">
        <f t="shared" si="9"/>
        <v>-0.15101125401742485</v>
      </c>
      <c r="R22" s="10"/>
      <c r="S22" s="116"/>
      <c r="T22" s="281">
        <f>(T21-S21)/S21</f>
        <v>-0.24447474248122986</v>
      </c>
      <c r="U22" s="299"/>
      <c r="V22" s="281">
        <f>(V21-U21)/U21</f>
        <v>-0.18656466863547061</v>
      </c>
    </row>
    <row r="23" spans="1:36" ht="27.75" hidden="1" customHeight="1" thickBot="1" x14ac:dyDescent="0.3">
      <c r="A23" s="106" t="s">
        <v>61</v>
      </c>
      <c r="B23" s="283">
        <f>(B17/B19)</f>
        <v>6.2585733558796406</v>
      </c>
      <c r="C23" s="284">
        <f>(C17/C19)</f>
        <v>4.6592847997904316</v>
      </c>
      <c r="D23" s="284">
        <f>(D17/D19)</f>
        <v>4.4295790391714371</v>
      </c>
      <c r="E23" s="284">
        <f>(E17/E19)</f>
        <v>4.3587258896712884</v>
      </c>
      <c r="F23" s="103">
        <f>(F17/F19)</f>
        <v>4.8422979626281615</v>
      </c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4"/>
      <c r="S23" s="103">
        <f>(S17/S19)</f>
        <v>2.2999672928593631</v>
      </c>
      <c r="T23" s="285">
        <f>(T17/T19)</f>
        <v>1.8079121088286856</v>
      </c>
      <c r="U23" s="103">
        <f>U17/U19</f>
        <v>2.4501054684965395</v>
      </c>
      <c r="V23" s="285">
        <f>V17/V19</f>
        <v>1.9859126046896696</v>
      </c>
    </row>
    <row r="24" spans="1:36" ht="30" customHeight="1" thickBot="1" x14ac:dyDescent="0.3"/>
    <row r="25" spans="1:36" ht="22.5" customHeight="1" x14ac:dyDescent="0.25">
      <c r="A25" s="309" t="s">
        <v>15</v>
      </c>
      <c r="B25" s="311">
        <v>2007</v>
      </c>
      <c r="C25" s="307">
        <v>2008</v>
      </c>
      <c r="D25" s="307">
        <v>2009</v>
      </c>
      <c r="E25" s="307">
        <v>2010</v>
      </c>
      <c r="F25" s="307">
        <v>2011</v>
      </c>
      <c r="G25" s="307">
        <v>2012</v>
      </c>
      <c r="H25" s="307">
        <v>2013</v>
      </c>
      <c r="I25" s="307">
        <v>2014</v>
      </c>
      <c r="J25" s="307">
        <v>2015</v>
      </c>
      <c r="K25" s="317">
        <v>2016</v>
      </c>
      <c r="L25" s="319">
        <v>2017</v>
      </c>
      <c r="M25" s="307">
        <v>2018</v>
      </c>
      <c r="N25" s="307">
        <v>2019</v>
      </c>
      <c r="O25" s="313">
        <v>2020</v>
      </c>
      <c r="P25" s="307">
        <v>2021</v>
      </c>
      <c r="Q25" s="323">
        <v>2022</v>
      </c>
      <c r="R25" s="128" t="s">
        <v>49</v>
      </c>
      <c r="S25" s="315" t="str">
        <f>S14</f>
        <v>jan-abr</v>
      </c>
      <c r="T25" s="316"/>
      <c r="U25" s="321" t="s">
        <v>147</v>
      </c>
      <c r="V25" s="322"/>
    </row>
    <row r="26" spans="1:36" ht="31.5" customHeight="1" thickBot="1" x14ac:dyDescent="0.3">
      <c r="A26" s="310"/>
      <c r="B26" s="312"/>
      <c r="C26" s="308"/>
      <c r="D26" s="308"/>
      <c r="E26" s="308"/>
      <c r="F26" s="308"/>
      <c r="G26" s="308"/>
      <c r="H26" s="308"/>
      <c r="I26" s="308"/>
      <c r="J26" s="308"/>
      <c r="K26" s="318"/>
      <c r="L26" s="320"/>
      <c r="M26" s="308"/>
      <c r="N26" s="308"/>
      <c r="O26" s="314"/>
      <c r="P26" s="308"/>
      <c r="Q26" s="324"/>
      <c r="R26" s="129" t="str">
        <f>R4</f>
        <v>2007/2022</v>
      </c>
      <c r="S26" s="127">
        <f>S4</f>
        <v>2022</v>
      </c>
      <c r="T26" s="264">
        <f>T4</f>
        <v>2023</v>
      </c>
      <c r="U26" s="300" t="str">
        <f>U4</f>
        <v>maio 2021 a abr 2022</v>
      </c>
      <c r="V26" s="298" t="str">
        <f>V4</f>
        <v>maio 22 a abr 2023</v>
      </c>
    </row>
    <row r="27" spans="1:36" s="101" customFormat="1" ht="3" customHeight="1" thickBot="1" x14ac:dyDescent="0.3">
      <c r="B27" s="101">
        <v>2007</v>
      </c>
      <c r="C27" s="101">
        <v>2008</v>
      </c>
      <c r="D27" s="101">
        <v>2009</v>
      </c>
      <c r="E27" s="101">
        <v>2010</v>
      </c>
      <c r="F27" s="101">
        <v>2011</v>
      </c>
      <c r="O27" s="273"/>
      <c r="Q27" s="301"/>
      <c r="R27" s="286"/>
    </row>
    <row r="28" spans="1:36" ht="27.75" customHeight="1" x14ac:dyDescent="0.25">
      <c r="A28" s="111" t="s">
        <v>50</v>
      </c>
      <c r="B28" s="115">
        <v>203692.62899999981</v>
      </c>
      <c r="C28" s="153">
        <v>204985.89900000018</v>
      </c>
      <c r="D28" s="153">
        <v>199789.29300000027</v>
      </c>
      <c r="E28" s="153">
        <v>228223.55300000007</v>
      </c>
      <c r="F28" s="153">
        <v>265930.68799999997</v>
      </c>
      <c r="G28" s="153">
        <v>297441.74100000004</v>
      </c>
      <c r="H28" s="153">
        <v>313195.50799999997</v>
      </c>
      <c r="I28" s="153">
        <v>319331.63400000008</v>
      </c>
      <c r="J28" s="153">
        <v>313646.51399999997</v>
      </c>
      <c r="K28" s="112">
        <v>292708.82400000008</v>
      </c>
      <c r="L28" s="274">
        <v>335676.5479999996</v>
      </c>
      <c r="M28" s="153">
        <v>346139.44199999998</v>
      </c>
      <c r="N28" s="153">
        <v>364472.386</v>
      </c>
      <c r="O28" s="153">
        <v>462235.53400000004</v>
      </c>
      <c r="P28" s="112">
        <v>497984.02100000018</v>
      </c>
      <c r="Q28" s="147">
        <v>521225.81500000018</v>
      </c>
      <c r="R28" s="100"/>
      <c r="S28" s="115">
        <v>152085.69700000001</v>
      </c>
      <c r="T28" s="147">
        <v>154186.78100000008</v>
      </c>
      <c r="U28" s="112">
        <v>501417.51100000017</v>
      </c>
      <c r="V28" s="147">
        <v>523326.89900000033</v>
      </c>
    </row>
    <row r="29" spans="1:36" ht="27.75" customHeight="1" thickBot="1" x14ac:dyDescent="0.3">
      <c r="A29" s="114" t="s">
        <v>54</v>
      </c>
      <c r="B29" s="275"/>
      <c r="C29" s="276">
        <f t="shared" ref="C29:Q29" si="10">(C28-B28)/B28</f>
        <v>6.3491251811589565E-3</v>
      </c>
      <c r="D29" s="276">
        <f t="shared" si="10"/>
        <v>-2.5351041341628616E-2</v>
      </c>
      <c r="E29" s="276">
        <f t="shared" si="10"/>
        <v>0.14232124040801208</v>
      </c>
      <c r="F29" s="276">
        <f t="shared" si="10"/>
        <v>0.16522017339726491</v>
      </c>
      <c r="G29" s="276">
        <f t="shared" si="10"/>
        <v>0.11849348127885141</v>
      </c>
      <c r="H29" s="276">
        <f t="shared" si="10"/>
        <v>5.296421056115299E-2</v>
      </c>
      <c r="I29" s="276">
        <f t="shared" si="10"/>
        <v>1.9591998746035993E-2</v>
      </c>
      <c r="J29" s="276">
        <f t="shared" si="10"/>
        <v>-1.7803184510057374E-2</v>
      </c>
      <c r="K29" s="287">
        <f t="shared" si="10"/>
        <v>-6.6755691727534677E-2</v>
      </c>
      <c r="L29" s="277">
        <f t="shared" si="10"/>
        <v>0.14679340175955716</v>
      </c>
      <c r="M29" s="276">
        <f t="shared" si="10"/>
        <v>3.1169571012153018E-2</v>
      </c>
      <c r="N29" s="276">
        <f t="shared" si="10"/>
        <v>5.2964042161944717E-2</v>
      </c>
      <c r="O29" s="276">
        <f t="shared" si="10"/>
        <v>0.26823197519276548</v>
      </c>
      <c r="P29" s="287">
        <f t="shared" si="10"/>
        <v>7.7338249378292354E-2</v>
      </c>
      <c r="Q29" s="278">
        <f t="shared" si="10"/>
        <v>4.6671766602727975E-2</v>
      </c>
      <c r="S29" s="118"/>
      <c r="T29" s="278">
        <f>(T28-S28)/S28</f>
        <v>1.3815132135667305E-2</v>
      </c>
      <c r="V29" s="278">
        <f>(V28-U28)/U28</f>
        <v>4.3694899997220371E-2</v>
      </c>
    </row>
    <row r="30" spans="1:36" ht="27.75" customHeight="1" x14ac:dyDescent="0.25">
      <c r="A30" s="111" t="s">
        <v>55</v>
      </c>
      <c r="B30" s="115">
        <v>575.60500000000002</v>
      </c>
      <c r="C30" s="153">
        <v>741.03499999999963</v>
      </c>
      <c r="D30" s="153">
        <v>1388.8809999999992</v>
      </c>
      <c r="E30" s="153">
        <v>899.43600000000015</v>
      </c>
      <c r="F30" s="153">
        <v>1170.3490000000002</v>
      </c>
      <c r="G30" s="153">
        <v>1022.7370000000001</v>
      </c>
      <c r="H30" s="153">
        <v>1030.066</v>
      </c>
      <c r="I30" s="153">
        <v>1010.02</v>
      </c>
      <c r="J30" s="153">
        <v>1183.202</v>
      </c>
      <c r="K30" s="112">
        <v>1121.55</v>
      </c>
      <c r="L30" s="274">
        <v>1027.2</v>
      </c>
      <c r="M30" s="153">
        <v>1322.664</v>
      </c>
      <c r="N30" s="153">
        <v>1463.875</v>
      </c>
      <c r="O30" s="153">
        <v>1908.0899999999986</v>
      </c>
      <c r="P30" s="112">
        <v>2403.679000000001</v>
      </c>
      <c r="Q30" s="147">
        <v>2787.6490000000008</v>
      </c>
      <c r="R30" s="100"/>
      <c r="S30" s="115">
        <v>796.0630000000001</v>
      </c>
      <c r="T30" s="147">
        <v>1127.2059999999997</v>
      </c>
      <c r="U30" s="100">
        <v>2618.911000000001</v>
      </c>
      <c r="V30" s="304">
        <v>3118.7919999999999</v>
      </c>
    </row>
    <row r="31" spans="1:36" ht="27.75" customHeight="1" thickBot="1" x14ac:dyDescent="0.3">
      <c r="A31" s="113" t="s">
        <v>54</v>
      </c>
      <c r="B31" s="116"/>
      <c r="C31" s="279">
        <f t="shared" ref="C31:Q31" si="11">(C30-B30)/B30</f>
        <v>0.28740195099069604</v>
      </c>
      <c r="D31" s="279">
        <f t="shared" si="11"/>
        <v>0.87424480625071677</v>
      </c>
      <c r="E31" s="279">
        <f t="shared" si="11"/>
        <v>-0.35240240164564085</v>
      </c>
      <c r="F31" s="279">
        <f t="shared" si="11"/>
        <v>0.30120319844880566</v>
      </c>
      <c r="G31" s="279">
        <f t="shared" si="11"/>
        <v>-0.12612648022085726</v>
      </c>
      <c r="H31" s="279">
        <f t="shared" si="11"/>
        <v>7.1660651760911652E-3</v>
      </c>
      <c r="I31" s="279">
        <f t="shared" si="11"/>
        <v>-1.9460888913914301E-2</v>
      </c>
      <c r="J31" s="279">
        <f t="shared" si="11"/>
        <v>0.17146393140729888</v>
      </c>
      <c r="K31" s="288">
        <f t="shared" si="11"/>
        <v>-5.2106064729437615E-2</v>
      </c>
      <c r="L31" s="280">
        <f t="shared" si="11"/>
        <v>-8.4124648923364909E-2</v>
      </c>
      <c r="M31" s="279">
        <f t="shared" si="11"/>
        <v>0.28764018691588777</v>
      </c>
      <c r="N31" s="279">
        <f t="shared" si="11"/>
        <v>0.10676256403742751</v>
      </c>
      <c r="O31" s="279">
        <f t="shared" si="11"/>
        <v>0.30345145589616501</v>
      </c>
      <c r="P31" s="288">
        <f t="shared" si="11"/>
        <v>0.25973041103931305</v>
      </c>
      <c r="Q31" s="281">
        <f t="shared" si="11"/>
        <v>0.15974262786337096</v>
      </c>
      <c r="R31" s="10"/>
      <c r="S31" s="116"/>
      <c r="T31" s="281">
        <f>(T30-S30)/S30</f>
        <v>0.41597587125642005</v>
      </c>
      <c r="U31" s="299"/>
      <c r="V31" s="281">
        <f>(V30-U30)/U30</f>
        <v>0.1908736112071005</v>
      </c>
    </row>
    <row r="32" spans="1:36" ht="27.75" customHeight="1" x14ac:dyDescent="0.25">
      <c r="A32" s="8" t="s">
        <v>58</v>
      </c>
      <c r="B32" s="19">
        <f>(B28-B30)</f>
        <v>203117.0239999998</v>
      </c>
      <c r="C32" s="154">
        <f t="shared" ref="C32:P32" si="12">(C28-C30)</f>
        <v>204244.86400000018</v>
      </c>
      <c r="D32" s="154">
        <f t="shared" si="12"/>
        <v>198400.41200000027</v>
      </c>
      <c r="E32" s="154">
        <f t="shared" si="12"/>
        <v>227324.11700000009</v>
      </c>
      <c r="F32" s="154">
        <f t="shared" si="12"/>
        <v>264760.33899999998</v>
      </c>
      <c r="G32" s="154">
        <f t="shared" si="12"/>
        <v>296419.00400000002</v>
      </c>
      <c r="H32" s="154">
        <f t="shared" si="12"/>
        <v>312165.44199999998</v>
      </c>
      <c r="I32" s="154">
        <f t="shared" si="12"/>
        <v>318321.61400000006</v>
      </c>
      <c r="J32" s="154">
        <f t="shared" si="12"/>
        <v>312463.31199999998</v>
      </c>
      <c r="K32" s="119">
        <f t="shared" si="12"/>
        <v>291587.27400000009</v>
      </c>
      <c r="L32" s="282">
        <f t="shared" si="12"/>
        <v>334649.34799999959</v>
      </c>
      <c r="M32" s="154">
        <f t="shared" si="12"/>
        <v>344816.77799999999</v>
      </c>
      <c r="N32" s="154">
        <f t="shared" si="12"/>
        <v>363008.511</v>
      </c>
      <c r="O32" s="154">
        <f t="shared" si="12"/>
        <v>460327.44400000002</v>
      </c>
      <c r="P32" s="274">
        <f t="shared" si="12"/>
        <v>495580.34200000018</v>
      </c>
      <c r="Q32" s="140">
        <f t="shared" ref="Q32" si="13">(Q28-Q30)</f>
        <v>518438.1660000002</v>
      </c>
      <c r="S32" s="117">
        <f>S28-S30</f>
        <v>151289.63400000002</v>
      </c>
      <c r="T32" s="140">
        <f>T28-T30</f>
        <v>153059.57500000007</v>
      </c>
      <c r="U32" s="119">
        <f>U28-U30</f>
        <v>498798.60000000015</v>
      </c>
      <c r="V32" s="140">
        <f>V28-V30</f>
        <v>520208.10700000031</v>
      </c>
    </row>
    <row r="33" spans="1:22" ht="27.75" customHeight="1" thickBot="1" x14ac:dyDescent="0.3">
      <c r="A33" s="113" t="s">
        <v>54</v>
      </c>
      <c r="B33" s="116"/>
      <c r="C33" s="279">
        <f t="shared" ref="C33:Q33" si="14">(C32-B32)/B32</f>
        <v>5.5526611102788507E-3</v>
      </c>
      <c r="D33" s="279">
        <f t="shared" si="14"/>
        <v>-2.8614927619427914E-2</v>
      </c>
      <c r="E33" s="279">
        <f t="shared" si="14"/>
        <v>0.14578450068944299</v>
      </c>
      <c r="F33" s="279">
        <f t="shared" si="14"/>
        <v>0.16468213973091064</v>
      </c>
      <c r="G33" s="279">
        <f t="shared" si="14"/>
        <v>0.11957480157177182</v>
      </c>
      <c r="H33" s="279">
        <f t="shared" si="14"/>
        <v>5.3122228290059179E-2</v>
      </c>
      <c r="I33" s="279">
        <f t="shared" si="14"/>
        <v>1.972086327223908E-2</v>
      </c>
      <c r="J33" s="279">
        <f t="shared" si="14"/>
        <v>-1.840372045864307E-2</v>
      </c>
      <c r="K33" s="288">
        <f t="shared" si="14"/>
        <v>-6.6811165337708145E-2</v>
      </c>
      <c r="L33" s="280">
        <f t="shared" si="14"/>
        <v>0.14768159600819714</v>
      </c>
      <c r="M33" s="279">
        <f t="shared" si="14"/>
        <v>3.038233918806384E-2</v>
      </c>
      <c r="N33" s="279">
        <f t="shared" si="14"/>
        <v>5.2757679326149283E-2</v>
      </c>
      <c r="O33" s="279">
        <f t="shared" si="14"/>
        <v>0.26808994844751732</v>
      </c>
      <c r="P33" s="280">
        <f t="shared" si="14"/>
        <v>7.6582220894047232E-2</v>
      </c>
      <c r="Q33" s="281">
        <f t="shared" si="14"/>
        <v>4.6123346837675848E-2</v>
      </c>
      <c r="R33" s="10"/>
      <c r="S33" s="116"/>
      <c r="T33" s="281">
        <f>(T32-S32)/S32</f>
        <v>1.1699023609245096E-2</v>
      </c>
      <c r="U33" s="299"/>
      <c r="V33" s="281">
        <f>(V32-U32)/U32</f>
        <v>4.2922147335618326E-2</v>
      </c>
    </row>
    <row r="34" spans="1:22" ht="27.75" hidden="1" customHeight="1" thickBot="1" x14ac:dyDescent="0.3">
      <c r="A34" s="106" t="s">
        <v>61</v>
      </c>
      <c r="B34" s="283">
        <f>(B28/B30)</f>
        <v>353.87571164253228</v>
      </c>
      <c r="C34" s="284">
        <f>(C28/C30)</f>
        <v>276.62107592758815</v>
      </c>
      <c r="D34" s="284">
        <f>(D28/D30)</f>
        <v>143.84910802293385</v>
      </c>
      <c r="E34" s="284">
        <f>(E28/E30)</f>
        <v>253.74073641704362</v>
      </c>
      <c r="F34" s="103">
        <f>(F28/F30)</f>
        <v>227.22340771855227</v>
      </c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4"/>
      <c r="S34" s="103">
        <f>(S28/S30)</f>
        <v>191.04731283830552</v>
      </c>
      <c r="T34" s="285">
        <f>(T28/T30)</f>
        <v>136.78669293811436</v>
      </c>
    </row>
    <row r="36" spans="1:22" x14ac:dyDescent="0.25">
      <c r="A36" s="3" t="s">
        <v>70</v>
      </c>
    </row>
  </sheetData>
  <mergeCells count="57">
    <mergeCell ref="U3:V3"/>
    <mergeCell ref="U14:V14"/>
    <mergeCell ref="U25:V25"/>
    <mergeCell ref="Q3:Q4"/>
    <mergeCell ref="Q14:Q15"/>
    <mergeCell ref="Q25:Q26"/>
    <mergeCell ref="S25:T25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M14:M15"/>
    <mergeCell ref="N14:N15"/>
    <mergeCell ref="O14:O15"/>
    <mergeCell ref="P14:P15"/>
    <mergeCell ref="F14:F15"/>
    <mergeCell ref="P25:P26"/>
    <mergeCell ref="S3:T3"/>
    <mergeCell ref="A14:A15"/>
    <mergeCell ref="B14:B15"/>
    <mergeCell ref="C14:C15"/>
    <mergeCell ref="D14:D15"/>
    <mergeCell ref="E14:E15"/>
    <mergeCell ref="S14:T14"/>
    <mergeCell ref="G14:G15"/>
    <mergeCell ref="H14:H15"/>
    <mergeCell ref="I14:I15"/>
    <mergeCell ref="J14:J15"/>
    <mergeCell ref="K14:K15"/>
    <mergeCell ref="L14:L15"/>
    <mergeCell ref="L3:L4"/>
    <mergeCell ref="M3:M4"/>
    <mergeCell ref="N3:N4"/>
    <mergeCell ref="O3:O4"/>
    <mergeCell ref="P3:P4"/>
    <mergeCell ref="G3:G4"/>
    <mergeCell ref="H3:H4"/>
    <mergeCell ref="I3:I4"/>
    <mergeCell ref="J3:J4"/>
    <mergeCell ref="K3:K4"/>
    <mergeCell ref="F3:F4"/>
    <mergeCell ref="A3:A4"/>
    <mergeCell ref="B3:B4"/>
    <mergeCell ref="C3:C4"/>
    <mergeCell ref="D3:D4"/>
    <mergeCell ref="E3:E4"/>
  </mergeCells>
  <conditionalFormatting sqref="B12:Q12">
    <cfRule type="cellIs" dxfId="15" priority="85" operator="lessThan">
      <formula>0</formula>
    </cfRule>
    <cfRule type="cellIs" dxfId="14" priority="84" operator="greaterThan">
      <formula>0</formula>
    </cfRule>
  </conditionalFormatting>
  <conditionalFormatting sqref="B23:Q23">
    <cfRule type="cellIs" dxfId="13" priority="81" operator="lessThan">
      <formula>0</formula>
    </cfRule>
    <cfRule type="cellIs" dxfId="12" priority="80" operator="greaterThan">
      <formula>0</formula>
    </cfRule>
  </conditionalFormatting>
  <conditionalFormatting sqref="B34:Q34">
    <cfRule type="cellIs" dxfId="11" priority="77" operator="lessThan">
      <formula>0</formula>
    </cfRule>
    <cfRule type="cellIs" dxfId="10" priority="76" operator="greaterThan">
      <formula>0</formula>
    </cfRule>
  </conditionalFormatting>
  <conditionalFormatting sqref="S34:T34">
    <cfRule type="cellIs" dxfId="9" priority="78" operator="greaterThan">
      <formula>0</formula>
    </cfRule>
    <cfRule type="cellIs" dxfId="8" priority="79" operator="lessThan">
      <formula>0</formula>
    </cfRule>
  </conditionalFormatting>
  <conditionalFormatting sqref="S12:V12">
    <cfRule type="cellIs" dxfId="7" priority="19" operator="lessThan">
      <formula>0</formula>
    </cfRule>
    <cfRule type="cellIs" dxfId="6" priority="18" operator="greaterThan">
      <formula>0</formula>
    </cfRule>
  </conditionalFormatting>
  <conditionalFormatting sqref="S23:V23">
    <cfRule type="cellIs" dxfId="5" priority="16" operator="greaterThan">
      <formula>0</formula>
    </cfRule>
    <cfRule type="cellIs" dxfId="4" priority="17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horizontalDpi="4294967292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5" id="{196889DA-39BA-4EE2-A36F-58B74FE77D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C7:J7</xm:sqref>
        </x14:conditionalFormatting>
        <x14:conditionalFormatting xmlns:xm="http://schemas.microsoft.com/office/excel/2006/main">
          <x14:cfRule type="iconSet" priority="73" id="{342BF2B0-3916-4149-AEE3-8005EFDA06E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C9:J9</xm:sqref>
        </x14:conditionalFormatting>
        <x14:conditionalFormatting xmlns:xm="http://schemas.microsoft.com/office/excel/2006/main">
          <x14:cfRule type="iconSet" priority="72" id="{46DD3194-3428-435D-B4C7-5DACEA8D30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C11:J11</xm:sqref>
        </x14:conditionalFormatting>
        <x14:conditionalFormatting xmlns:xm="http://schemas.microsoft.com/office/excel/2006/main">
          <x14:cfRule type="iconSet" priority="71" id="{29EF6E76-A624-4F45-B814-44C0D420D1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C18:K18</xm:sqref>
        </x14:conditionalFormatting>
        <x14:conditionalFormatting xmlns:xm="http://schemas.microsoft.com/office/excel/2006/main">
          <x14:cfRule type="iconSet" priority="69" id="{384E0A2C-461F-4BC8-B7E5-CED87973A54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C20:K20</xm:sqref>
        </x14:conditionalFormatting>
        <x14:conditionalFormatting xmlns:xm="http://schemas.microsoft.com/office/excel/2006/main">
          <x14:cfRule type="iconSet" priority="68" id="{B0B10D07-FD42-4F72-B95A-6BFB2291F08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C22:K22</xm:sqref>
        </x14:conditionalFormatting>
        <x14:conditionalFormatting xmlns:xm="http://schemas.microsoft.com/office/excel/2006/main">
          <x14:cfRule type="iconSet" priority="67" id="{E921E250-274F-460B-9A23-24752F560F6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C29:K29</xm:sqref>
        </x14:conditionalFormatting>
        <x14:conditionalFormatting xmlns:xm="http://schemas.microsoft.com/office/excel/2006/main">
          <x14:cfRule type="iconSet" priority="65" id="{D0C78B59-0252-4627-8F7F-171CF571E4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C31:K31</xm:sqref>
        </x14:conditionalFormatting>
        <x14:conditionalFormatting xmlns:xm="http://schemas.microsoft.com/office/excel/2006/main">
          <x14:cfRule type="iconSet" priority="64" id="{1BE07993-3836-4455-9AD2-E5547587AEF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C33:K33</xm:sqref>
        </x14:conditionalFormatting>
        <x14:conditionalFormatting xmlns:xm="http://schemas.microsoft.com/office/excel/2006/main">
          <x14:cfRule type="iconSet" priority="63" id="{51F0914C-9940-4FA4-AD6A-225B343910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K7:M7</xm:sqref>
        </x14:conditionalFormatting>
        <x14:conditionalFormatting xmlns:xm="http://schemas.microsoft.com/office/excel/2006/main">
          <x14:cfRule type="iconSet" priority="62" id="{1BD8844E-0B0D-4408-BD16-A12FD30670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K9:M9</xm:sqref>
        </x14:conditionalFormatting>
        <x14:conditionalFormatting xmlns:xm="http://schemas.microsoft.com/office/excel/2006/main">
          <x14:cfRule type="iconSet" priority="61" id="{7DA523E0-195D-4BE5-A37B-0B19E88A72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K11:M11</xm:sqref>
        </x14:conditionalFormatting>
        <x14:conditionalFormatting xmlns:xm="http://schemas.microsoft.com/office/excel/2006/main">
          <x14:cfRule type="iconSet" priority="44" id="{59F63304-AAEB-483E-96D2-BAEDB74B6C8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L18</xm:sqref>
        </x14:conditionalFormatting>
        <x14:conditionalFormatting xmlns:xm="http://schemas.microsoft.com/office/excel/2006/main">
          <x14:cfRule type="iconSet" priority="43" id="{1FD15401-6335-410A-8876-DA4866E24F0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L20</xm:sqref>
        </x14:conditionalFormatting>
        <x14:conditionalFormatting xmlns:xm="http://schemas.microsoft.com/office/excel/2006/main">
          <x14:cfRule type="iconSet" priority="42" id="{C40D1022-E63D-49DC-9B81-E2D4283A1A4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L22</xm:sqref>
        </x14:conditionalFormatting>
        <x14:conditionalFormatting xmlns:xm="http://schemas.microsoft.com/office/excel/2006/main">
          <x14:cfRule type="iconSet" priority="41" id="{411F17B4-49CA-423B-A8AE-D88B39442A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L29</xm:sqref>
        </x14:conditionalFormatting>
        <x14:conditionalFormatting xmlns:xm="http://schemas.microsoft.com/office/excel/2006/main">
          <x14:cfRule type="iconSet" priority="40" id="{40381284-50A8-4B62-8E8E-48191BDA449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L31</xm:sqref>
        </x14:conditionalFormatting>
        <x14:conditionalFormatting xmlns:xm="http://schemas.microsoft.com/office/excel/2006/main">
          <x14:cfRule type="iconSet" priority="39" id="{B3061F7E-8A59-4740-BA70-58AF1385AAA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L33</xm:sqref>
        </x14:conditionalFormatting>
        <x14:conditionalFormatting xmlns:xm="http://schemas.microsoft.com/office/excel/2006/main">
          <x14:cfRule type="iconSet" priority="38" id="{D577C4AC-3F5F-472E-BD38-5CAAE3FDFB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M18</xm:sqref>
        </x14:conditionalFormatting>
        <x14:conditionalFormatting xmlns:xm="http://schemas.microsoft.com/office/excel/2006/main">
          <x14:cfRule type="iconSet" priority="37" id="{E4063032-2220-499E-B3F2-BDB51415CCC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M20</xm:sqref>
        </x14:conditionalFormatting>
        <x14:conditionalFormatting xmlns:xm="http://schemas.microsoft.com/office/excel/2006/main">
          <x14:cfRule type="iconSet" priority="36" id="{27C74DE8-7F39-409F-BAD3-BA981B84E45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M22</xm:sqref>
        </x14:conditionalFormatting>
        <x14:conditionalFormatting xmlns:xm="http://schemas.microsoft.com/office/excel/2006/main">
          <x14:cfRule type="iconSet" priority="32" id="{C689B71B-DF41-474F-8DDE-F6568FD66B5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M29</xm:sqref>
        </x14:conditionalFormatting>
        <x14:conditionalFormatting xmlns:xm="http://schemas.microsoft.com/office/excel/2006/main">
          <x14:cfRule type="iconSet" priority="31" id="{E617BDA3-5565-4F38-82AD-1208FB43C3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M31</xm:sqref>
        </x14:conditionalFormatting>
        <x14:conditionalFormatting xmlns:xm="http://schemas.microsoft.com/office/excel/2006/main">
          <x14:cfRule type="iconSet" priority="30" id="{70E6E96A-2D41-4971-A29E-9F33FF381A9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M33</xm:sqref>
        </x14:conditionalFormatting>
        <x14:conditionalFormatting xmlns:xm="http://schemas.microsoft.com/office/excel/2006/main">
          <x14:cfRule type="iconSet" priority="35" id="{21599631-0E2F-46CC-ABAA-775349803C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N18</xm:sqref>
        </x14:conditionalFormatting>
        <x14:conditionalFormatting xmlns:xm="http://schemas.microsoft.com/office/excel/2006/main">
          <x14:cfRule type="iconSet" priority="34" id="{B2D81439-1411-4461-93E0-53261948E55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N20</xm:sqref>
        </x14:conditionalFormatting>
        <x14:conditionalFormatting xmlns:xm="http://schemas.microsoft.com/office/excel/2006/main">
          <x14:cfRule type="iconSet" priority="33" id="{E4274992-45F4-4545-B0A7-F5D3ACD7E1F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N22</xm:sqref>
        </x14:conditionalFormatting>
        <x14:conditionalFormatting xmlns:xm="http://schemas.microsoft.com/office/excel/2006/main">
          <x14:cfRule type="iconSet" priority="29" id="{CA51D4D9-9ECA-4857-8451-2A5BD8EBB74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N29</xm:sqref>
        </x14:conditionalFormatting>
        <x14:conditionalFormatting xmlns:xm="http://schemas.microsoft.com/office/excel/2006/main">
          <x14:cfRule type="iconSet" priority="28" id="{7CC91888-5B9D-4E18-8123-231859431C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N31</xm:sqref>
        </x14:conditionalFormatting>
        <x14:conditionalFormatting xmlns:xm="http://schemas.microsoft.com/office/excel/2006/main">
          <x14:cfRule type="iconSet" priority="27" id="{7500E279-7A5F-4557-8486-DB2E978C55A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N33</xm:sqref>
        </x14:conditionalFormatting>
        <x14:conditionalFormatting xmlns:xm="http://schemas.microsoft.com/office/excel/2006/main">
          <x14:cfRule type="iconSet" priority="47" id="{9D9B586D-7845-4E2B-BC33-BFA97F6CEBE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N7:Q7</xm:sqref>
        </x14:conditionalFormatting>
        <x14:conditionalFormatting xmlns:xm="http://schemas.microsoft.com/office/excel/2006/main">
          <x14:cfRule type="iconSet" priority="46" id="{75D089B4-C6D8-4E85-A504-73B35FA9E4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N9:Q9</xm:sqref>
        </x14:conditionalFormatting>
        <x14:conditionalFormatting xmlns:xm="http://schemas.microsoft.com/office/excel/2006/main">
          <x14:cfRule type="iconSet" priority="45" id="{5ADD4F33-379F-4B25-BE46-8A9CF2683A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N11:Q11</xm:sqref>
        </x14:conditionalFormatting>
        <x14:conditionalFormatting xmlns:xm="http://schemas.microsoft.com/office/excel/2006/main">
          <x14:cfRule type="iconSet" priority="6" id="{D26422B5-86CC-4127-A531-88190DA6F06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O18:Q18</xm:sqref>
        </x14:conditionalFormatting>
        <x14:conditionalFormatting xmlns:xm="http://schemas.microsoft.com/office/excel/2006/main">
          <x14:cfRule type="iconSet" priority="5" id="{871AA06B-6444-49F2-B19C-8FE7081BAEB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O20:Q20</xm:sqref>
        </x14:conditionalFormatting>
        <x14:conditionalFormatting xmlns:xm="http://schemas.microsoft.com/office/excel/2006/main">
          <x14:cfRule type="iconSet" priority="4" id="{1AA816BF-EABD-441C-B175-3CED767EBD0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O22:Q22</xm:sqref>
        </x14:conditionalFormatting>
        <x14:conditionalFormatting xmlns:xm="http://schemas.microsoft.com/office/excel/2006/main">
          <x14:cfRule type="iconSet" priority="3" id="{63A05596-E7D8-4C2C-A49E-DBAAAA1283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O29:Q29</xm:sqref>
        </x14:conditionalFormatting>
        <x14:conditionalFormatting xmlns:xm="http://schemas.microsoft.com/office/excel/2006/main">
          <x14:cfRule type="iconSet" priority="2" id="{7137A072-FF90-44B0-BB4F-580E5ABDB5A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O31:Q31</xm:sqref>
        </x14:conditionalFormatting>
        <x14:conditionalFormatting xmlns:xm="http://schemas.microsoft.com/office/excel/2006/main">
          <x14:cfRule type="iconSet" priority="1" id="{3C4E93CB-1209-417A-88E9-F451325EA0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O33:Q33</xm:sqref>
        </x14:conditionalFormatting>
        <x14:conditionalFormatting xmlns:xm="http://schemas.microsoft.com/office/excel/2006/main">
          <x14:cfRule type="iconSet" priority="74" id="{ED472D2B-C3F9-4A12-A8EC-321C33FBCC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T7</xm:sqref>
        </x14:conditionalFormatting>
        <x14:conditionalFormatting xmlns:xm="http://schemas.microsoft.com/office/excel/2006/main">
          <x14:cfRule type="iconSet" priority="88" id="{5A1FE48F-B5F0-4BE9-A255-28BD94A3A6E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T9</xm:sqref>
        </x14:conditionalFormatting>
        <x14:conditionalFormatting xmlns:xm="http://schemas.microsoft.com/office/excel/2006/main">
          <x14:cfRule type="iconSet" priority="89" id="{EC8E4C19-012D-4C4D-9A19-3E8DDB36F4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T11</xm:sqref>
        </x14:conditionalFormatting>
        <x14:conditionalFormatting xmlns:xm="http://schemas.microsoft.com/office/excel/2006/main">
          <x14:cfRule type="iconSet" priority="70" id="{DA36E926-7CCA-4055-81FD-F49534F432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T18</xm:sqref>
        </x14:conditionalFormatting>
        <x14:conditionalFormatting xmlns:xm="http://schemas.microsoft.com/office/excel/2006/main">
          <x14:cfRule type="iconSet" priority="90" id="{8D022498-9DCC-4EC9-8D8A-00D24145608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T20</xm:sqref>
        </x14:conditionalFormatting>
        <x14:conditionalFormatting xmlns:xm="http://schemas.microsoft.com/office/excel/2006/main">
          <x14:cfRule type="iconSet" priority="91" id="{D4304FF7-BCD8-4C01-9E5D-B8F31E410D9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T22</xm:sqref>
        </x14:conditionalFormatting>
        <x14:conditionalFormatting xmlns:xm="http://schemas.microsoft.com/office/excel/2006/main">
          <x14:cfRule type="iconSet" priority="66" id="{513ABC85-D88F-4D12-B36F-1A843DBC11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T29</xm:sqref>
        </x14:conditionalFormatting>
        <x14:conditionalFormatting xmlns:xm="http://schemas.microsoft.com/office/excel/2006/main">
          <x14:cfRule type="iconSet" priority="92" id="{DA2DEE5E-8889-4F3C-AE31-9F006547929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T31</xm:sqref>
        </x14:conditionalFormatting>
        <x14:conditionalFormatting xmlns:xm="http://schemas.microsoft.com/office/excel/2006/main">
          <x14:cfRule type="iconSet" priority="93" id="{F6FADFC5-F37E-4129-A49C-27FC90DC7D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T33</xm:sqref>
        </x14:conditionalFormatting>
        <x14:conditionalFormatting xmlns:xm="http://schemas.microsoft.com/office/excel/2006/main">
          <x14:cfRule type="iconSet" priority="7" id="{567DFAF1-7A45-4C5B-9FA7-C35521309C9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U9:V9</xm:sqref>
        </x14:conditionalFormatting>
        <x14:conditionalFormatting xmlns:xm="http://schemas.microsoft.com/office/excel/2006/main">
          <x14:cfRule type="iconSet" priority="14" id="{85B06692-565C-4783-88F9-E3FD2E895F0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U11:V11</xm:sqref>
        </x14:conditionalFormatting>
        <x14:conditionalFormatting xmlns:xm="http://schemas.microsoft.com/office/excel/2006/main">
          <x14:cfRule type="iconSet" priority="12" id="{501F8961-8123-49E9-9D0D-074ACDB52CB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U20:V20</xm:sqref>
        </x14:conditionalFormatting>
        <x14:conditionalFormatting xmlns:xm="http://schemas.microsoft.com/office/excel/2006/main">
          <x14:cfRule type="iconSet" priority="11" id="{E5C63753-950B-4940-9582-5A11108108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U22:V22</xm:sqref>
        </x14:conditionalFormatting>
        <x14:conditionalFormatting xmlns:xm="http://schemas.microsoft.com/office/excel/2006/main">
          <x14:cfRule type="iconSet" priority="9" id="{D332E9AD-1EDD-40CA-A069-B0D023C176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U31:V31</xm:sqref>
        </x14:conditionalFormatting>
        <x14:conditionalFormatting xmlns:xm="http://schemas.microsoft.com/office/excel/2006/main">
          <x14:cfRule type="iconSet" priority="8" id="{B56E7E50-6678-4DA3-8C09-7D0F1D84545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U33:V33</xm:sqref>
        </x14:conditionalFormatting>
        <x14:conditionalFormatting xmlns:xm="http://schemas.microsoft.com/office/excel/2006/main">
          <x14:cfRule type="iconSet" priority="15" id="{BC0EB3FF-AF95-4873-A2CE-3B84E0236C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V7</xm:sqref>
        </x14:conditionalFormatting>
        <x14:conditionalFormatting xmlns:xm="http://schemas.microsoft.com/office/excel/2006/main">
          <x14:cfRule type="iconSet" priority="13" id="{A2A154CD-24C3-4E0E-BF34-DC77A9B0816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V18</xm:sqref>
        </x14:conditionalFormatting>
        <x14:conditionalFormatting xmlns:xm="http://schemas.microsoft.com/office/excel/2006/main">
          <x14:cfRule type="iconSet" priority="10" id="{2CD80855-A3EB-4A54-8CE4-B3828085305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V29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9BECF-33E6-4C68-AF73-5A6491133A36}">
  <sheetPr codeName="Folha23">
    <pageSetUpPr fitToPage="1"/>
  </sheetPr>
  <dimension ref="A1:AZ70"/>
  <sheetViews>
    <sheetView showGridLines="0" topLeftCell="A36" workbookViewId="0">
      <selection activeCell="AV53" sqref="AV53:AW54"/>
    </sheetView>
  </sheetViews>
  <sheetFormatPr defaultRowHeight="15" x14ac:dyDescent="0.25"/>
  <cols>
    <col min="1" max="1" width="18.7109375" customWidth="1"/>
    <col min="16" max="16" width="10.140625" customWidth="1"/>
    <col min="17" max="17" width="1.7109375" customWidth="1"/>
    <col min="18" max="18" width="18.7109375" hidden="1" customWidth="1"/>
    <col min="33" max="33" width="10" customWidth="1"/>
    <col min="34" max="34" width="1.7109375" customWidth="1"/>
    <col min="49" max="49" width="10" customWidth="1"/>
    <col min="51" max="52" width="9.140625" style="101"/>
  </cols>
  <sheetData>
    <row r="1" spans="1:52" ht="15.75" x14ac:dyDescent="0.25">
      <c r="A1" s="4" t="s">
        <v>100</v>
      </c>
    </row>
    <row r="3" spans="1:52" ht="15.75" thickBot="1" x14ac:dyDescent="0.3">
      <c r="P3" s="205" t="s">
        <v>1</v>
      </c>
      <c r="AG3" s="289">
        <v>1000</v>
      </c>
      <c r="AW3" s="289" t="s">
        <v>47</v>
      </c>
    </row>
    <row r="4" spans="1:52" ht="20.100000000000001" customHeight="1" x14ac:dyDescent="0.25">
      <c r="A4" s="330" t="s">
        <v>3</v>
      </c>
      <c r="B4" s="332" t="s">
        <v>71</v>
      </c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7"/>
      <c r="P4" s="335" t="s">
        <v>148</v>
      </c>
      <c r="R4" s="333" t="s">
        <v>3</v>
      </c>
      <c r="S4" s="325" t="s">
        <v>71</v>
      </c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7"/>
      <c r="AG4" s="337" t="s">
        <v>148</v>
      </c>
      <c r="AI4" s="325" t="s">
        <v>71</v>
      </c>
      <c r="AJ4" s="326"/>
      <c r="AK4" s="326"/>
      <c r="AL4" s="326"/>
      <c r="AM4" s="326"/>
      <c r="AN4" s="326"/>
      <c r="AO4" s="326"/>
      <c r="AP4" s="326"/>
      <c r="AQ4" s="326"/>
      <c r="AR4" s="326"/>
      <c r="AS4" s="326"/>
      <c r="AT4" s="326"/>
      <c r="AU4" s="326"/>
      <c r="AV4" s="327"/>
      <c r="AW4" s="335" t="s">
        <v>148</v>
      </c>
    </row>
    <row r="5" spans="1:52" ht="20.100000000000001" customHeight="1" thickBot="1" x14ac:dyDescent="0.3">
      <c r="A5" s="331"/>
      <c r="B5" s="99">
        <v>2010</v>
      </c>
      <c r="C5" s="135">
        <v>2011</v>
      </c>
      <c r="D5" s="135">
        <v>2012</v>
      </c>
      <c r="E5" s="135">
        <v>2013</v>
      </c>
      <c r="F5" s="135">
        <v>2014</v>
      </c>
      <c r="G5" s="135">
        <v>2015</v>
      </c>
      <c r="H5" s="135">
        <v>2016</v>
      </c>
      <c r="I5" s="135">
        <v>2017</v>
      </c>
      <c r="J5" s="135">
        <v>2018</v>
      </c>
      <c r="K5" s="135">
        <v>2019</v>
      </c>
      <c r="L5" s="135">
        <v>2020</v>
      </c>
      <c r="M5" s="135">
        <v>2021</v>
      </c>
      <c r="N5" s="135">
        <v>2022</v>
      </c>
      <c r="O5" s="133">
        <v>2023</v>
      </c>
      <c r="P5" s="336"/>
      <c r="R5" s="334"/>
      <c r="S5" s="25">
        <v>2010</v>
      </c>
      <c r="T5" s="135">
        <v>2011</v>
      </c>
      <c r="U5" s="135">
        <v>2012</v>
      </c>
      <c r="V5" s="135">
        <v>2013</v>
      </c>
      <c r="W5" s="135">
        <v>2014</v>
      </c>
      <c r="X5" s="135">
        <v>2015</v>
      </c>
      <c r="Y5" s="135">
        <v>2016</v>
      </c>
      <c r="Z5" s="135">
        <v>2017</v>
      </c>
      <c r="AA5" s="135">
        <v>2018</v>
      </c>
      <c r="AB5" s="135">
        <v>2019</v>
      </c>
      <c r="AC5" s="135">
        <v>2020</v>
      </c>
      <c r="AD5" s="135">
        <v>2021</v>
      </c>
      <c r="AE5" s="135">
        <v>2022</v>
      </c>
      <c r="AF5" s="133">
        <v>2023</v>
      </c>
      <c r="AG5" s="338"/>
      <c r="AI5" s="25">
        <v>2010</v>
      </c>
      <c r="AJ5" s="135">
        <v>2011</v>
      </c>
      <c r="AK5" s="135">
        <v>2012</v>
      </c>
      <c r="AL5" s="135">
        <v>2013</v>
      </c>
      <c r="AM5" s="135">
        <v>2014</v>
      </c>
      <c r="AN5" s="135">
        <v>2015</v>
      </c>
      <c r="AO5" s="135">
        <v>2016</v>
      </c>
      <c r="AP5" s="135">
        <v>2017</v>
      </c>
      <c r="AQ5" s="135">
        <v>2018</v>
      </c>
      <c r="AR5" s="135">
        <v>2019</v>
      </c>
      <c r="AS5" s="135">
        <v>2020</v>
      </c>
      <c r="AT5" s="135">
        <v>2021</v>
      </c>
      <c r="AU5" s="135">
        <v>2022</v>
      </c>
      <c r="AV5" s="133">
        <v>2023</v>
      </c>
      <c r="AW5" s="336"/>
      <c r="AY5" s="290">
        <v>2013</v>
      </c>
      <c r="AZ5" s="290">
        <v>2014</v>
      </c>
    </row>
    <row r="6" spans="1:52" ht="3" customHeight="1" thickBot="1" x14ac:dyDescent="0.3">
      <c r="A6" s="291"/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4"/>
      <c r="R6" s="291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4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2"/>
    </row>
    <row r="7" spans="1:52" ht="20.100000000000001" customHeight="1" x14ac:dyDescent="0.25">
      <c r="A7" s="120" t="s">
        <v>73</v>
      </c>
      <c r="B7" s="39">
        <v>112208.21</v>
      </c>
      <c r="C7" s="153">
        <v>125412.47000000002</v>
      </c>
      <c r="D7" s="153">
        <v>111648.51</v>
      </c>
      <c r="E7" s="153">
        <v>101032.48999999999</v>
      </c>
      <c r="F7" s="153">
        <v>181499.08999999997</v>
      </c>
      <c r="G7" s="153">
        <v>165515.38999999981</v>
      </c>
      <c r="H7" s="153">
        <v>127441.33000000005</v>
      </c>
      <c r="I7" s="153">
        <v>165564.63999999996</v>
      </c>
      <c r="J7" s="204">
        <v>108022.51</v>
      </c>
      <c r="K7" s="204">
        <v>201133.06000000003</v>
      </c>
      <c r="L7" s="204">
        <v>231418.47</v>
      </c>
      <c r="M7" s="204">
        <v>214311.47</v>
      </c>
      <c r="N7" s="204">
        <v>194589.28999999966</v>
      </c>
      <c r="O7" s="112">
        <v>222263.38999999993</v>
      </c>
      <c r="P7" s="61">
        <f>IF(O7="","",(O7-N7)/N7)</f>
        <v>0.14221800182322633</v>
      </c>
      <c r="R7" s="109" t="s">
        <v>73</v>
      </c>
      <c r="S7" s="39">
        <v>5046.811999999999</v>
      </c>
      <c r="T7" s="153">
        <v>5419.8780000000006</v>
      </c>
      <c r="U7" s="153">
        <v>5376.692</v>
      </c>
      <c r="V7" s="153">
        <v>8185.9700000000021</v>
      </c>
      <c r="W7" s="153">
        <v>9253.7109999999993</v>
      </c>
      <c r="X7" s="153">
        <v>8018.4579999999987</v>
      </c>
      <c r="Y7" s="153">
        <v>7549.5260000000026</v>
      </c>
      <c r="Z7" s="153">
        <v>9256.76</v>
      </c>
      <c r="AA7" s="153">
        <v>8429.6530000000002</v>
      </c>
      <c r="AB7" s="153">
        <v>12162.242999999999</v>
      </c>
      <c r="AC7" s="153">
        <v>14395.186999999998</v>
      </c>
      <c r="AD7" s="153">
        <v>11537.55599999999</v>
      </c>
      <c r="AE7" s="153">
        <v>12478.587</v>
      </c>
      <c r="AF7" s="112">
        <v>15278.125999999995</v>
      </c>
      <c r="AG7" s="61">
        <f>IF(AF7="","",(AF7-AE7)/AE7)</f>
        <v>0.22434743613199118</v>
      </c>
      <c r="AI7" s="124">
        <f t="shared" ref="AI7:AI16" si="0">(S7/B7)*10</f>
        <v>0.44977207995742902</v>
      </c>
      <c r="AJ7" s="156">
        <f t="shared" ref="AJ7:AJ16" si="1">(T7/C7)*10</f>
        <v>0.43216420185329257</v>
      </c>
      <c r="AK7" s="156">
        <f t="shared" ref="AK7:AK16" si="2">(U7/D7)*10</f>
        <v>0.48157310832003042</v>
      </c>
      <c r="AL7" s="156">
        <f t="shared" ref="AL7:AL16" si="3">(V7/E7)*10</f>
        <v>0.81023144139078462</v>
      </c>
      <c r="AM7" s="156">
        <f t="shared" ref="AM7:AM16" si="4">(W7/F7)*10</f>
        <v>0.50984889235532815</v>
      </c>
      <c r="AN7" s="156">
        <f t="shared" ref="AN7:AN16" si="5">(X7/G7)*10</f>
        <v>0.48445392298565154</v>
      </c>
      <c r="AO7" s="156">
        <f t="shared" ref="AO7:AO16" si="6">(Y7/H7)*10</f>
        <v>0.5923922796474268</v>
      </c>
      <c r="AP7" s="156">
        <f t="shared" ref="AP7:AP16" si="7">(Z7/I7)*10</f>
        <v>0.55910247502123656</v>
      </c>
      <c r="AQ7" s="156">
        <f t="shared" ref="AQ7:AQ16" si="8">(AA7/J7)*10</f>
        <v>0.78036077850810914</v>
      </c>
      <c r="AR7" s="156">
        <f t="shared" ref="AR7:AR16" si="9">(AB7/K7)*10</f>
        <v>0.60468642002463424</v>
      </c>
      <c r="AS7" s="156">
        <f t="shared" ref="AS7:AS16" si="10">(AC7/L7)*10</f>
        <v>0.62204140404177755</v>
      </c>
      <c r="AT7" s="156">
        <f t="shared" ref="AT7:AT22" si="11">(AD7/M7)*10</f>
        <v>0.53835457336931103</v>
      </c>
      <c r="AU7" s="156">
        <f t="shared" ref="AU7:AV22" si="12">(AE7/N7)*10</f>
        <v>0.64127820189898543</v>
      </c>
      <c r="AV7" s="156">
        <f t="shared" ref="AV7:AV19" si="13">(AF7/O7)*10</f>
        <v>0.68738832787531945</v>
      </c>
      <c r="AW7" s="61">
        <f t="shared" ref="AW7" si="14">IF(AV7="","",(AV7-AU7)/AU7)</f>
        <v>7.1903466919334511E-2</v>
      </c>
      <c r="AY7" s="105"/>
      <c r="AZ7" s="105"/>
    </row>
    <row r="8" spans="1:52" ht="20.100000000000001" customHeight="1" x14ac:dyDescent="0.25">
      <c r="A8" s="121" t="s">
        <v>74</v>
      </c>
      <c r="B8" s="19">
        <v>103876.33999999997</v>
      </c>
      <c r="C8" s="154">
        <v>109703.67999999998</v>
      </c>
      <c r="D8" s="154">
        <v>90718.43</v>
      </c>
      <c r="E8" s="154">
        <v>91462.49</v>
      </c>
      <c r="F8" s="154">
        <v>178750.52</v>
      </c>
      <c r="G8" s="154">
        <v>189327.78999999998</v>
      </c>
      <c r="H8" s="154">
        <v>161032.97</v>
      </c>
      <c r="I8" s="154">
        <v>180460.41999999998</v>
      </c>
      <c r="J8" s="202">
        <v>101175.85</v>
      </c>
      <c r="K8" s="202">
        <v>239012.21</v>
      </c>
      <c r="L8" s="202">
        <v>200385.87</v>
      </c>
      <c r="M8" s="202">
        <v>256727.69999999998</v>
      </c>
      <c r="N8" s="202">
        <v>269371.2899999998</v>
      </c>
      <c r="O8" s="119">
        <v>277933.06000000006</v>
      </c>
      <c r="P8" s="52">
        <f t="shared" ref="P8:P20" si="15">IF(O8="","",(O8-N8)/N8)</f>
        <v>3.1784270699376525E-2</v>
      </c>
      <c r="R8" s="109" t="s">
        <v>74</v>
      </c>
      <c r="S8" s="19">
        <v>4875.3999999999996</v>
      </c>
      <c r="T8" s="154">
        <v>5047.22</v>
      </c>
      <c r="U8" s="154">
        <v>4979.2489999999998</v>
      </c>
      <c r="V8" s="154">
        <v>7645.0780000000004</v>
      </c>
      <c r="W8" s="154">
        <v>9124.9479999999967</v>
      </c>
      <c r="X8" s="154">
        <v>9271.5960000000014</v>
      </c>
      <c r="Y8" s="154">
        <v>8398.7909999999993</v>
      </c>
      <c r="Z8" s="154">
        <v>10079.532000000001</v>
      </c>
      <c r="AA8" s="154">
        <v>9460.1350000000002</v>
      </c>
      <c r="AB8" s="154">
        <v>13827.451999999999</v>
      </c>
      <c r="AC8" s="154">
        <v>13178.782000000005</v>
      </c>
      <c r="AD8" s="154">
        <v>12834.916000000007</v>
      </c>
      <c r="AE8" s="154">
        <v>17041.921999999999</v>
      </c>
      <c r="AF8" s="119">
        <v>17213.722999999991</v>
      </c>
      <c r="AG8" s="52">
        <f t="shared" ref="AG8:AG23" si="16">IF(AF8="","",(AF8-AE8)/AE8)</f>
        <v>1.0081081230156564E-2</v>
      </c>
      <c r="AI8" s="125">
        <f t="shared" si="0"/>
        <v>0.46934653261753362</v>
      </c>
      <c r="AJ8" s="157">
        <f t="shared" si="1"/>
        <v>0.46007754707955117</v>
      </c>
      <c r="AK8" s="157">
        <f t="shared" si="2"/>
        <v>0.54886851547144277</v>
      </c>
      <c r="AL8" s="157">
        <f t="shared" si="3"/>
        <v>0.83587031142493495</v>
      </c>
      <c r="AM8" s="157">
        <f t="shared" si="4"/>
        <v>0.51048511635099003</v>
      </c>
      <c r="AN8" s="157">
        <f t="shared" si="5"/>
        <v>0.48971130968147902</v>
      </c>
      <c r="AO8" s="157">
        <f t="shared" si="6"/>
        <v>0.52155723141664712</v>
      </c>
      <c r="AP8" s="157">
        <f t="shared" si="7"/>
        <v>0.55854530317506745</v>
      </c>
      <c r="AQ8" s="157">
        <f t="shared" si="8"/>
        <v>0.93501907816934571</v>
      </c>
      <c r="AR8" s="157">
        <f t="shared" si="9"/>
        <v>0.57852492138372347</v>
      </c>
      <c r="AS8" s="157">
        <f t="shared" si="10"/>
        <v>0.65767022395341579</v>
      </c>
      <c r="AT8" s="157">
        <f t="shared" si="11"/>
        <v>0.49994277984027458</v>
      </c>
      <c r="AU8" s="157">
        <f t="shared" si="12"/>
        <v>0.63265546970503106</v>
      </c>
      <c r="AV8" s="157">
        <f t="shared" si="13"/>
        <v>0.6193478026687429</v>
      </c>
      <c r="AW8" s="52">
        <f t="shared" ref="AW8" si="17">IF(AV8="","",(AV8-AU8)/AU8)</f>
        <v>-2.1034619431161673E-2</v>
      </c>
      <c r="AY8" s="105"/>
      <c r="AZ8" s="105"/>
    </row>
    <row r="9" spans="1:52" ht="20.100000000000001" customHeight="1" x14ac:dyDescent="0.25">
      <c r="A9" s="121" t="s">
        <v>75</v>
      </c>
      <c r="B9" s="19">
        <v>167912.4499999999</v>
      </c>
      <c r="C9" s="154">
        <v>125645.36999999997</v>
      </c>
      <c r="D9" s="154">
        <v>135794.10999999996</v>
      </c>
      <c r="E9" s="154">
        <v>78438.490000000034</v>
      </c>
      <c r="F9" s="154">
        <v>159258.74000000002</v>
      </c>
      <c r="G9" s="154">
        <v>179781.25999999998</v>
      </c>
      <c r="H9" s="154">
        <v>158298.96</v>
      </c>
      <c r="I9" s="154">
        <v>184761.43000000002</v>
      </c>
      <c r="J9" s="202">
        <v>131254.85999999999</v>
      </c>
      <c r="K9" s="202">
        <v>209750.07</v>
      </c>
      <c r="L9" s="202">
        <v>209116.09</v>
      </c>
      <c r="M9" s="202">
        <v>346835.91000000079</v>
      </c>
      <c r="N9" s="202">
        <v>197105.36999999982</v>
      </c>
      <c r="O9" s="119">
        <v>326612.3300000006</v>
      </c>
      <c r="P9" s="52">
        <f t="shared" si="15"/>
        <v>0.65704430072098441</v>
      </c>
      <c r="R9" s="109" t="s">
        <v>75</v>
      </c>
      <c r="S9" s="19">
        <v>7464.3919999999998</v>
      </c>
      <c r="T9" s="154">
        <v>5720.5099999999993</v>
      </c>
      <c r="U9" s="154">
        <v>6851.9379999999956</v>
      </c>
      <c r="V9" s="154">
        <v>7142.3209999999999</v>
      </c>
      <c r="W9" s="154">
        <v>8172.4949999999981</v>
      </c>
      <c r="X9" s="154">
        <v>8953.7059999999983</v>
      </c>
      <c r="Y9" s="154">
        <v>8549.0249999999996</v>
      </c>
      <c r="Z9" s="154">
        <v>9978.1299999999992</v>
      </c>
      <c r="AA9" s="154">
        <v>10309.046</v>
      </c>
      <c r="AB9" s="154">
        <v>11853.175999999999</v>
      </c>
      <c r="AC9" s="154">
        <v>12973.125000000002</v>
      </c>
      <c r="AD9" s="154">
        <v>17902.007000000001</v>
      </c>
      <c r="AE9" s="154">
        <v>13656.812000000011</v>
      </c>
      <c r="AF9" s="119">
        <v>20925.320000000018</v>
      </c>
      <c r="AG9" s="52">
        <f t="shared" si="16"/>
        <v>0.53222582254189343</v>
      </c>
      <c r="AI9" s="125">
        <f t="shared" si="0"/>
        <v>0.44454071154342661</v>
      </c>
      <c r="AJ9" s="157">
        <f t="shared" si="1"/>
        <v>0.45529015514061527</v>
      </c>
      <c r="AK9" s="157">
        <f t="shared" si="2"/>
        <v>0.50458285709151873</v>
      </c>
      <c r="AL9" s="157">
        <f t="shared" si="3"/>
        <v>0.9105632961572816</v>
      </c>
      <c r="AM9" s="157">
        <f t="shared" si="4"/>
        <v>0.51315833592555093</v>
      </c>
      <c r="AN9" s="157">
        <f t="shared" si="5"/>
        <v>0.49803333228390984</v>
      </c>
      <c r="AO9" s="157">
        <f t="shared" si="6"/>
        <v>0.54005566429495178</v>
      </c>
      <c r="AP9" s="157">
        <f t="shared" si="7"/>
        <v>0.54005481555322443</v>
      </c>
      <c r="AQ9" s="157">
        <f t="shared" si="8"/>
        <v>0.78542204075338629</v>
      </c>
      <c r="AR9" s="157">
        <f t="shared" si="9"/>
        <v>0.56510951343186677</v>
      </c>
      <c r="AS9" s="157">
        <f t="shared" si="10"/>
        <v>0.62037909182406781</v>
      </c>
      <c r="AT9" s="157">
        <f t="shared" si="11"/>
        <v>0.51615206164782534</v>
      </c>
      <c r="AU9" s="157">
        <f t="shared" si="12"/>
        <v>0.69286859104853527</v>
      </c>
      <c r="AV9" s="157">
        <f t="shared" ref="AV9" si="18">(AF9/O9)*10</f>
        <v>0.64067758862624624</v>
      </c>
      <c r="AW9" s="52">
        <f t="shared" ref="AW9" si="19">IF(AV9="","",(AV9-AU9)/AU9)</f>
        <v>-7.5325975367575959E-2</v>
      </c>
      <c r="AY9" s="105"/>
      <c r="AZ9" s="105"/>
    </row>
    <row r="10" spans="1:52" ht="20.100000000000001" customHeight="1" x14ac:dyDescent="0.25">
      <c r="A10" s="121" t="s">
        <v>76</v>
      </c>
      <c r="B10" s="19">
        <v>170409.85000000006</v>
      </c>
      <c r="C10" s="154">
        <v>125525.65000000001</v>
      </c>
      <c r="D10" s="154">
        <v>131142.06000000003</v>
      </c>
      <c r="E10" s="154">
        <v>111314.47999999998</v>
      </c>
      <c r="F10" s="154">
        <v>139455.4</v>
      </c>
      <c r="G10" s="154">
        <v>172871.54000000007</v>
      </c>
      <c r="H10" s="154">
        <v>120913.15000000001</v>
      </c>
      <c r="I10" s="154">
        <v>195875.86000000002</v>
      </c>
      <c r="J10" s="202">
        <v>150373.06</v>
      </c>
      <c r="K10" s="202">
        <v>244932.87999999998</v>
      </c>
      <c r="L10" s="202">
        <v>233003.39</v>
      </c>
      <c r="M10" s="202">
        <v>238556.85</v>
      </c>
      <c r="N10" s="202">
        <v>212363.09999999992</v>
      </c>
      <c r="O10" s="119">
        <v>278850.00000000006</v>
      </c>
      <c r="P10" s="52">
        <f t="shared" si="15"/>
        <v>0.31308122738837474</v>
      </c>
      <c r="R10" s="109" t="s">
        <v>76</v>
      </c>
      <c r="S10" s="19">
        <v>7083.5199999999986</v>
      </c>
      <c r="T10" s="154">
        <v>5734.7760000000007</v>
      </c>
      <c r="U10" s="154">
        <v>6986.2150000000011</v>
      </c>
      <c r="V10" s="154">
        <v>8949.2860000000001</v>
      </c>
      <c r="W10" s="154">
        <v>7735.4290000000001</v>
      </c>
      <c r="X10" s="154">
        <v>8580.4020000000019</v>
      </c>
      <c r="Y10" s="154">
        <v>6742.456000000001</v>
      </c>
      <c r="Z10" s="154">
        <v>10425.911000000004</v>
      </c>
      <c r="AA10" s="154">
        <v>11410.679</v>
      </c>
      <c r="AB10" s="154">
        <v>13024.389000000001</v>
      </c>
      <c r="AC10" s="154">
        <v>14120.863000000001</v>
      </c>
      <c r="AD10" s="154">
        <v>13171.960999999996</v>
      </c>
      <c r="AE10" s="154">
        <v>15217.785000000009</v>
      </c>
      <c r="AF10" s="119">
        <v>17731.722999999984</v>
      </c>
      <c r="AG10" s="52">
        <f t="shared" si="16"/>
        <v>0.16519736610814079</v>
      </c>
      <c r="AI10" s="125">
        <f t="shared" si="0"/>
        <v>0.41567550232571626</v>
      </c>
      <c r="AJ10" s="157">
        <f t="shared" si="1"/>
        <v>0.45686088859129592</v>
      </c>
      <c r="AK10" s="157">
        <f t="shared" si="2"/>
        <v>0.53272115749897475</v>
      </c>
      <c r="AL10" s="157">
        <f t="shared" si="3"/>
        <v>0.80396422819385238</v>
      </c>
      <c r="AM10" s="157">
        <f t="shared" si="4"/>
        <v>0.55468838065790216</v>
      </c>
      <c r="AN10" s="157">
        <f t="shared" si="5"/>
        <v>0.49634555231011412</v>
      </c>
      <c r="AO10" s="157">
        <f t="shared" si="6"/>
        <v>0.55762801647298088</v>
      </c>
      <c r="AP10" s="157">
        <f t="shared" si="7"/>
        <v>0.53227135799174041</v>
      </c>
      <c r="AQ10" s="157">
        <f t="shared" si="8"/>
        <v>0.75882468575155682</v>
      </c>
      <c r="AR10" s="157">
        <f t="shared" si="9"/>
        <v>0.5317533930111793</v>
      </c>
      <c r="AS10" s="157">
        <f t="shared" si="10"/>
        <v>0.60603680487223821</v>
      </c>
      <c r="AT10" s="157">
        <f t="shared" si="11"/>
        <v>0.55215186652573567</v>
      </c>
      <c r="AU10" s="157">
        <f t="shared" si="12"/>
        <v>0.71659271314084294</v>
      </c>
      <c r="AV10" s="157">
        <f t="shared" ref="AV10" si="20">(AF10/O10)*10</f>
        <v>0.63588750224134771</v>
      </c>
      <c r="AW10" s="52">
        <f t="shared" ref="AW10" si="21">IF(AV10="","",(AV10-AU10)/AU10)</f>
        <v>-0.1126235439176633</v>
      </c>
      <c r="AY10" s="105"/>
      <c r="AZ10" s="105"/>
    </row>
    <row r="11" spans="1:52" ht="20.100000000000001" customHeight="1" x14ac:dyDescent="0.25">
      <c r="A11" s="121" t="s">
        <v>77</v>
      </c>
      <c r="B11" s="19">
        <v>105742.86999999997</v>
      </c>
      <c r="C11" s="154">
        <v>146772.35999999993</v>
      </c>
      <c r="D11" s="154">
        <v>106191.60999999997</v>
      </c>
      <c r="E11" s="154">
        <v>156740.30999999991</v>
      </c>
      <c r="F11" s="154">
        <v>208322.54999999996</v>
      </c>
      <c r="G11" s="154">
        <v>182102.74999999991</v>
      </c>
      <c r="H11" s="154">
        <v>156318.05000000002</v>
      </c>
      <c r="I11" s="154">
        <v>208364.81999999995</v>
      </c>
      <c r="J11" s="202">
        <v>123404.02</v>
      </c>
      <c r="K11" s="202">
        <v>228431.58000000013</v>
      </c>
      <c r="L11" s="202">
        <v>207366.91000000006</v>
      </c>
      <c r="M11" s="202">
        <v>271945.74000000005</v>
      </c>
      <c r="N11" s="202">
        <v>297505.12000000011</v>
      </c>
      <c r="O11" s="119"/>
      <c r="P11" s="52" t="str">
        <f t="shared" si="15"/>
        <v/>
      </c>
      <c r="R11" s="109" t="s">
        <v>77</v>
      </c>
      <c r="S11" s="19">
        <v>5269.9080000000022</v>
      </c>
      <c r="T11" s="154">
        <v>6791.5110000000022</v>
      </c>
      <c r="U11" s="154">
        <v>6331.175000000002</v>
      </c>
      <c r="V11" s="154">
        <v>12356.189000000002</v>
      </c>
      <c r="W11" s="154">
        <v>10013.188000000002</v>
      </c>
      <c r="X11" s="154">
        <v>9709.3430000000008</v>
      </c>
      <c r="Y11" s="154">
        <v>9074.4239999999991</v>
      </c>
      <c r="Z11" s="154">
        <v>11193.306000000002</v>
      </c>
      <c r="AA11" s="154">
        <v>12194.198</v>
      </c>
      <c r="AB11" s="154">
        <v>12392.851000000008</v>
      </c>
      <c r="AC11" s="154">
        <v>10554.120999999999</v>
      </c>
      <c r="AD11" s="154">
        <v>14483.971999999998</v>
      </c>
      <c r="AE11" s="154">
        <v>20355.923999999988</v>
      </c>
      <c r="AF11" s="119"/>
      <c r="AG11" s="52" t="str">
        <f t="shared" si="16"/>
        <v/>
      </c>
      <c r="AI11" s="125">
        <f t="shared" si="0"/>
        <v>0.4983700555886183</v>
      </c>
      <c r="AJ11" s="157">
        <f t="shared" si="1"/>
        <v>0.46272411236012051</v>
      </c>
      <c r="AK11" s="157">
        <f t="shared" si="2"/>
        <v>0.59620293919642087</v>
      </c>
      <c r="AL11" s="157">
        <f t="shared" si="3"/>
        <v>0.78832235306922693</v>
      </c>
      <c r="AM11" s="157">
        <f t="shared" si="4"/>
        <v>0.48065790285305188</v>
      </c>
      <c r="AN11" s="157">
        <f t="shared" si="5"/>
        <v>0.53317937263440585</v>
      </c>
      <c r="AO11" s="157">
        <f t="shared" si="6"/>
        <v>0.58051031214885285</v>
      </c>
      <c r="AP11" s="157">
        <f t="shared" si="7"/>
        <v>0.53719749811892448</v>
      </c>
      <c r="AQ11" s="157">
        <f t="shared" si="8"/>
        <v>0.98815241189063374</v>
      </c>
      <c r="AR11" s="157">
        <f t="shared" si="9"/>
        <v>0.54251916481950524</v>
      </c>
      <c r="AS11" s="157">
        <f t="shared" si="10"/>
        <v>0.50895878228594893</v>
      </c>
      <c r="AT11" s="157">
        <f t="shared" si="11"/>
        <v>0.53260521749669598</v>
      </c>
      <c r="AU11" s="157">
        <f t="shared" si="12"/>
        <v>0.6842209639955098</v>
      </c>
      <c r="AV11" s="157"/>
      <c r="AW11" s="52"/>
      <c r="AY11" s="105"/>
      <c r="AZ11" s="105"/>
    </row>
    <row r="12" spans="1:52" ht="20.100000000000001" customHeight="1" x14ac:dyDescent="0.25">
      <c r="A12" s="121" t="s">
        <v>78</v>
      </c>
      <c r="B12" s="19">
        <v>173043.08000000005</v>
      </c>
      <c r="C12" s="154">
        <v>88557.569999999978</v>
      </c>
      <c r="D12" s="154">
        <v>121066.39000000004</v>
      </c>
      <c r="E12" s="154">
        <v>142381.43</v>
      </c>
      <c r="F12" s="154">
        <v>163673.44999999992</v>
      </c>
      <c r="G12" s="154">
        <v>227727.18000000014</v>
      </c>
      <c r="H12" s="154">
        <v>161332.92000000001</v>
      </c>
      <c r="I12" s="154">
        <v>247351.10999999993</v>
      </c>
      <c r="J12" s="202">
        <v>159573.16</v>
      </c>
      <c r="K12" s="202">
        <v>248865.2099999999</v>
      </c>
      <c r="L12" s="202">
        <v>200988.73999999996</v>
      </c>
      <c r="M12" s="202">
        <v>276889.69999999984</v>
      </c>
      <c r="N12" s="202">
        <v>223105.37999999986</v>
      </c>
      <c r="O12" s="119"/>
      <c r="P12" s="52" t="str">
        <f t="shared" si="15"/>
        <v/>
      </c>
      <c r="R12" s="109" t="s">
        <v>78</v>
      </c>
      <c r="S12" s="19">
        <v>8468.7459999999992</v>
      </c>
      <c r="T12" s="154">
        <v>4467.674</v>
      </c>
      <c r="U12" s="154">
        <v>6989.1480000000029</v>
      </c>
      <c r="V12" s="154">
        <v>11275.52199999999</v>
      </c>
      <c r="W12" s="154">
        <v>8874.6120000000028</v>
      </c>
      <c r="X12" s="154">
        <v>11770.861000000004</v>
      </c>
      <c r="Y12" s="154">
        <v>9513.2329999999984</v>
      </c>
      <c r="Z12" s="154">
        <v>14562.611999999999</v>
      </c>
      <c r="AA12" s="154">
        <v>13054.882</v>
      </c>
      <c r="AB12" s="154">
        <v>13834.111000000008</v>
      </c>
      <c r="AC12" s="154">
        <v>12299.127999999995</v>
      </c>
      <c r="AD12" s="154">
        <v>14683.353999999999</v>
      </c>
      <c r="AE12" s="154">
        <v>14644.828000000001</v>
      </c>
      <c r="AF12" s="119"/>
      <c r="AG12" s="52" t="str">
        <f t="shared" si="16"/>
        <v/>
      </c>
      <c r="AI12" s="125">
        <f t="shared" si="0"/>
        <v>0.48940102083250003</v>
      </c>
      <c r="AJ12" s="157">
        <f t="shared" si="1"/>
        <v>0.50449374344847098</v>
      </c>
      <c r="AK12" s="157">
        <f t="shared" si="2"/>
        <v>0.57729878622795316</v>
      </c>
      <c r="AL12" s="157">
        <f t="shared" si="3"/>
        <v>0.79192363779461905</v>
      </c>
      <c r="AM12" s="157">
        <f t="shared" si="4"/>
        <v>0.54221451310521085</v>
      </c>
      <c r="AN12" s="157">
        <f t="shared" si="5"/>
        <v>0.51688432623633229</v>
      </c>
      <c r="AO12" s="157">
        <f t="shared" si="6"/>
        <v>0.58966471319058733</v>
      </c>
      <c r="AP12" s="157">
        <f t="shared" si="7"/>
        <v>0.5887425368740008</v>
      </c>
      <c r="AQ12" s="157">
        <f t="shared" si="8"/>
        <v>0.81811264500872194</v>
      </c>
      <c r="AR12" s="157">
        <f t="shared" si="9"/>
        <v>0.55588770322698033</v>
      </c>
      <c r="AS12" s="157">
        <f t="shared" si="10"/>
        <v>0.61193119574758248</v>
      </c>
      <c r="AT12" s="157">
        <f t="shared" si="11"/>
        <v>0.53029614319348128</v>
      </c>
      <c r="AU12" s="157">
        <f t="shared" si="12"/>
        <v>0.65640855455838887</v>
      </c>
      <c r="AV12" s="157"/>
      <c r="AW12" s="52"/>
      <c r="AY12" s="105"/>
      <c r="AZ12" s="105"/>
    </row>
    <row r="13" spans="1:52" ht="20.100000000000001" customHeight="1" x14ac:dyDescent="0.25">
      <c r="A13" s="121" t="s">
        <v>79</v>
      </c>
      <c r="B13" s="19">
        <v>153878.58000000007</v>
      </c>
      <c r="C13" s="154">
        <v>146271.1</v>
      </c>
      <c r="D13" s="154">
        <v>129654.32999999994</v>
      </c>
      <c r="E13" s="154">
        <v>179800.25999999989</v>
      </c>
      <c r="F13" s="154">
        <v>269493.00999999989</v>
      </c>
      <c r="G13" s="154">
        <v>237770.30999999997</v>
      </c>
      <c r="H13" s="154">
        <v>147807.46000000011</v>
      </c>
      <c r="I13" s="154">
        <v>207312.03999999983</v>
      </c>
      <c r="J13" s="202">
        <v>176243.62</v>
      </c>
      <c r="K13" s="202">
        <v>278687.1700000001</v>
      </c>
      <c r="L13" s="202">
        <v>285820.33000000013</v>
      </c>
      <c r="M13" s="202">
        <v>278908.12</v>
      </c>
      <c r="N13" s="202">
        <v>235351.55999999974</v>
      </c>
      <c r="O13" s="119"/>
      <c r="P13" s="52" t="str">
        <f t="shared" si="15"/>
        <v/>
      </c>
      <c r="R13" s="109" t="s">
        <v>79</v>
      </c>
      <c r="S13" s="19">
        <v>8304.4390000000039</v>
      </c>
      <c r="T13" s="154">
        <v>7350.9219999999987</v>
      </c>
      <c r="U13" s="154">
        <v>8610.476999999999</v>
      </c>
      <c r="V13" s="154">
        <v>14121.920000000007</v>
      </c>
      <c r="W13" s="154">
        <v>13262.653999999999</v>
      </c>
      <c r="X13" s="154">
        <v>12363.967000000001</v>
      </c>
      <c r="Y13" s="154">
        <v>8473.6030000000046</v>
      </c>
      <c r="Z13" s="154">
        <v>11749.72900000001</v>
      </c>
      <c r="AA13" s="154">
        <v>14285.174000000001</v>
      </c>
      <c r="AB13" s="154">
        <v>14287.105000000005</v>
      </c>
      <c r="AC13" s="154">
        <v>16611.900999999998</v>
      </c>
      <c r="AD13" s="154">
        <v>15670.151999999995</v>
      </c>
      <c r="AE13" s="154">
        <v>16678.738000000005</v>
      </c>
      <c r="AF13" s="119"/>
      <c r="AG13" s="52" t="str">
        <f t="shared" si="16"/>
        <v/>
      </c>
      <c r="AI13" s="125">
        <f t="shared" si="0"/>
        <v>0.53967478774498701</v>
      </c>
      <c r="AJ13" s="157">
        <f t="shared" si="1"/>
        <v>0.50255463998014638</v>
      </c>
      <c r="AK13" s="157">
        <f t="shared" si="2"/>
        <v>0.66411025378018629</v>
      </c>
      <c r="AL13" s="157">
        <f t="shared" si="3"/>
        <v>0.78542266846555253</v>
      </c>
      <c r="AM13" s="157">
        <f t="shared" si="4"/>
        <v>0.49213350654252608</v>
      </c>
      <c r="AN13" s="157">
        <f t="shared" si="5"/>
        <v>0.51999625184490039</v>
      </c>
      <c r="AO13" s="157">
        <f t="shared" si="6"/>
        <v>0.57328655806682549</v>
      </c>
      <c r="AP13" s="157">
        <f t="shared" si="7"/>
        <v>0.56676539384784497</v>
      </c>
      <c r="AQ13" s="157">
        <f t="shared" si="8"/>
        <v>0.81053566648256559</v>
      </c>
      <c r="AR13" s="157">
        <f t="shared" si="9"/>
        <v>0.51265743593434887</v>
      </c>
      <c r="AS13" s="157">
        <f t="shared" si="10"/>
        <v>0.58120081940987156</v>
      </c>
      <c r="AT13" s="157">
        <f t="shared" si="11"/>
        <v>0.56183921787576485</v>
      </c>
      <c r="AU13" s="157">
        <f t="shared" si="12"/>
        <v>0.70867335657346064</v>
      </c>
      <c r="AV13" s="157"/>
      <c r="AW13" s="52"/>
      <c r="AY13" s="105"/>
      <c r="AZ13" s="105"/>
    </row>
    <row r="14" spans="1:52" ht="20.100000000000001" customHeight="1" x14ac:dyDescent="0.25">
      <c r="A14" s="121" t="s">
        <v>80</v>
      </c>
      <c r="B14" s="19">
        <v>172907.80999999991</v>
      </c>
      <c r="C14" s="154">
        <v>197865.85999999996</v>
      </c>
      <c r="D14" s="154">
        <v>108818.47999999997</v>
      </c>
      <c r="E14" s="154">
        <v>128700.31000000001</v>
      </c>
      <c r="F14" s="154">
        <v>196874.73</v>
      </c>
      <c r="G14" s="154">
        <v>236496.18999999983</v>
      </c>
      <c r="H14" s="154">
        <v>161286.66999999981</v>
      </c>
      <c r="I14" s="154">
        <v>171590.03999999995</v>
      </c>
      <c r="J14" s="202">
        <v>180155.07</v>
      </c>
      <c r="K14" s="202">
        <v>296232.94000000058</v>
      </c>
      <c r="L14" s="202">
        <v>286301.54999999993</v>
      </c>
      <c r="M14" s="202">
        <v>219196.88999999978</v>
      </c>
      <c r="N14" s="202">
        <v>238302.70999999979</v>
      </c>
      <c r="O14" s="119"/>
      <c r="P14" s="52" t="str">
        <f t="shared" si="15"/>
        <v/>
      </c>
      <c r="R14" s="109" t="s">
        <v>80</v>
      </c>
      <c r="S14" s="19">
        <v>7854.7379999999985</v>
      </c>
      <c r="T14" s="154">
        <v>8326.2219999999998</v>
      </c>
      <c r="U14" s="154">
        <v>7079.4509999999991</v>
      </c>
      <c r="V14" s="154">
        <v>9224.3630000000012</v>
      </c>
      <c r="W14" s="154">
        <v>8588.8440000000028</v>
      </c>
      <c r="X14" s="154">
        <v>10903.496999999998</v>
      </c>
      <c r="Y14" s="154">
        <v>9835.2980000000043</v>
      </c>
      <c r="Z14" s="154">
        <v>10047.059999999994</v>
      </c>
      <c r="AA14" s="154">
        <v>13857.925999999999</v>
      </c>
      <c r="AB14" s="154">
        <v>14770.591999999991</v>
      </c>
      <c r="AC14" s="154">
        <v>15842.40800000001</v>
      </c>
      <c r="AD14" s="154">
        <v>12842.719000000006</v>
      </c>
      <c r="AE14" s="154">
        <v>16315.515000000001</v>
      </c>
      <c r="AF14" s="119"/>
      <c r="AG14" s="52" t="str">
        <f t="shared" si="16"/>
        <v/>
      </c>
      <c r="AI14" s="125">
        <f t="shared" si="0"/>
        <v>0.45427317597741834</v>
      </c>
      <c r="AJ14" s="157">
        <f t="shared" si="1"/>
        <v>0.4208013449111434</v>
      </c>
      <c r="AK14" s="157">
        <f t="shared" si="2"/>
        <v>0.65057433259497854</v>
      </c>
      <c r="AL14" s="157">
        <f t="shared" si="3"/>
        <v>0.71673199543963806</v>
      </c>
      <c r="AM14" s="157">
        <f t="shared" si="4"/>
        <v>0.436259341155668</v>
      </c>
      <c r="AN14" s="157">
        <f t="shared" si="5"/>
        <v>0.46104324133086483</v>
      </c>
      <c r="AO14" s="157">
        <f t="shared" si="6"/>
        <v>0.60980228558256033</v>
      </c>
      <c r="AP14" s="157">
        <f t="shared" si="7"/>
        <v>0.58552699212611625</v>
      </c>
      <c r="AQ14" s="157">
        <f t="shared" si="8"/>
        <v>0.76922209294470589</v>
      </c>
      <c r="AR14" s="157">
        <f t="shared" si="9"/>
        <v>0.49861409740591178</v>
      </c>
      <c r="AS14" s="157">
        <f t="shared" si="10"/>
        <v>0.55334691691330395</v>
      </c>
      <c r="AT14" s="157">
        <f t="shared" si="11"/>
        <v>0.58589877803467094</v>
      </c>
      <c r="AU14" s="157">
        <f t="shared" si="12"/>
        <v>0.68465503392722715</v>
      </c>
      <c r="AV14" s="157"/>
      <c r="AW14" s="52"/>
      <c r="AY14" s="105"/>
      <c r="AZ14" s="105"/>
    </row>
    <row r="15" spans="1:52" ht="20.100000000000001" customHeight="1" x14ac:dyDescent="0.25">
      <c r="A15" s="121" t="s">
        <v>81</v>
      </c>
      <c r="B15" s="19">
        <v>184668.65</v>
      </c>
      <c r="C15" s="154">
        <v>144340.81999999992</v>
      </c>
      <c r="D15" s="154">
        <v>80105.51999999996</v>
      </c>
      <c r="E15" s="154">
        <v>122946.30000000002</v>
      </c>
      <c r="F15" s="154">
        <v>216355.29000000004</v>
      </c>
      <c r="G15" s="154">
        <v>152646.59000000005</v>
      </c>
      <c r="H15" s="154">
        <v>149729.00999999972</v>
      </c>
      <c r="I15" s="154">
        <v>137518.23999999996</v>
      </c>
      <c r="J15" s="202">
        <v>158081.72</v>
      </c>
      <c r="K15" s="202">
        <v>248455.1099999999</v>
      </c>
      <c r="L15" s="202">
        <v>193947.6099999999</v>
      </c>
      <c r="M15" s="202">
        <v>185986.09999999983</v>
      </c>
      <c r="N15" s="202">
        <v>269098.74999999983</v>
      </c>
      <c r="O15" s="119"/>
      <c r="P15" s="52" t="str">
        <f t="shared" si="15"/>
        <v/>
      </c>
      <c r="R15" s="109" t="s">
        <v>81</v>
      </c>
      <c r="S15" s="19">
        <v>8976.5390000000007</v>
      </c>
      <c r="T15" s="154">
        <v>8231.4969999999994</v>
      </c>
      <c r="U15" s="154">
        <v>7380.0529999999981</v>
      </c>
      <c r="V15" s="154">
        <v>9158.0150000000012</v>
      </c>
      <c r="W15" s="154">
        <v>11920.680999999999</v>
      </c>
      <c r="X15" s="154">
        <v>8611.9049999999952</v>
      </c>
      <c r="Y15" s="154">
        <v>9047.3699999999972</v>
      </c>
      <c r="Z15" s="154">
        <v>10872.128000000008</v>
      </c>
      <c r="AA15" s="154">
        <v>13645.628000000001</v>
      </c>
      <c r="AB15" s="154">
        <v>13484.313000000007</v>
      </c>
      <c r="AC15" s="154">
        <v>12902.209999999997</v>
      </c>
      <c r="AD15" s="154">
        <v>12615.414999999995</v>
      </c>
      <c r="AE15" s="154">
        <v>18646.725000000002</v>
      </c>
      <c r="AF15" s="119"/>
      <c r="AG15" s="52" t="str">
        <f t="shared" si="16"/>
        <v/>
      </c>
      <c r="AI15" s="125">
        <f t="shared" si="0"/>
        <v>0.48608894904468092</v>
      </c>
      <c r="AJ15" s="157">
        <f t="shared" si="1"/>
        <v>0.57028198953005838</v>
      </c>
      <c r="AK15" s="157">
        <f t="shared" si="2"/>
        <v>0.92129144158854492</v>
      </c>
      <c r="AL15" s="157">
        <f t="shared" si="3"/>
        <v>0.7448792684285741</v>
      </c>
      <c r="AM15" s="157">
        <f t="shared" si="4"/>
        <v>0.55097709882665669</v>
      </c>
      <c r="AN15" s="157">
        <f t="shared" si="5"/>
        <v>0.56417277320115655</v>
      </c>
      <c r="AO15" s="157">
        <f t="shared" si="6"/>
        <v>0.60424963739491866</v>
      </c>
      <c r="AP15" s="157">
        <f t="shared" si="7"/>
        <v>0.79059534211607208</v>
      </c>
      <c r="AQ15" s="157">
        <f t="shared" si="8"/>
        <v>0.86320088116450155</v>
      </c>
      <c r="AR15" s="157">
        <f t="shared" si="9"/>
        <v>0.54272632991931669</v>
      </c>
      <c r="AS15" s="157">
        <f t="shared" si="10"/>
        <v>0.66524202077045469</v>
      </c>
      <c r="AT15" s="157">
        <f t="shared" si="11"/>
        <v>0.67829880835180723</v>
      </c>
      <c r="AU15" s="157">
        <f t="shared" si="12"/>
        <v>0.69293242722234916</v>
      </c>
      <c r="AV15" s="157"/>
      <c r="AW15" s="52"/>
      <c r="AY15" s="105"/>
      <c r="AZ15" s="105"/>
    </row>
    <row r="16" spans="1:52" ht="20.100000000000001" customHeight="1" x14ac:dyDescent="0.25">
      <c r="A16" s="121" t="s">
        <v>82</v>
      </c>
      <c r="B16" s="19">
        <v>175049.21999999997</v>
      </c>
      <c r="C16" s="154">
        <v>101082.92000000001</v>
      </c>
      <c r="D16" s="154">
        <v>69030.890000000014</v>
      </c>
      <c r="E16" s="154">
        <v>154535.30999999976</v>
      </c>
      <c r="F16" s="154">
        <v>191998.53000000006</v>
      </c>
      <c r="G16" s="154">
        <v>123638.51</v>
      </c>
      <c r="H16" s="154">
        <v>139323.20999999988</v>
      </c>
      <c r="I16" s="154">
        <v>159510.34999999989</v>
      </c>
      <c r="J16" s="202">
        <v>217871.62</v>
      </c>
      <c r="K16" s="202">
        <v>280257.64000000013</v>
      </c>
      <c r="L16" s="202">
        <v>221165.11999999979</v>
      </c>
      <c r="M16" s="202">
        <v>222116.84000000008</v>
      </c>
      <c r="N16" s="202">
        <v>213043.91</v>
      </c>
      <c r="O16" s="119"/>
      <c r="P16" s="52" t="str">
        <f t="shared" si="15"/>
        <v/>
      </c>
      <c r="R16" s="109" t="s">
        <v>82</v>
      </c>
      <c r="S16" s="19">
        <v>8917.1569999999974</v>
      </c>
      <c r="T16" s="154">
        <v>6317.9840000000004</v>
      </c>
      <c r="U16" s="154">
        <v>6844.7550000000019</v>
      </c>
      <c r="V16" s="154">
        <v>12425.312000000002</v>
      </c>
      <c r="W16" s="154">
        <v>11852.688999999998</v>
      </c>
      <c r="X16" s="154">
        <v>8900.4360000000015</v>
      </c>
      <c r="Y16" s="154">
        <v>10677.083000000001</v>
      </c>
      <c r="Z16" s="154">
        <v>13098.086000000008</v>
      </c>
      <c r="AA16" s="154">
        <v>16740.395</v>
      </c>
      <c r="AB16" s="154">
        <v>17459.428999999986</v>
      </c>
      <c r="AC16" s="154">
        <v>14265.805999999997</v>
      </c>
      <c r="AD16" s="154">
        <v>13945.046000000009</v>
      </c>
      <c r="AE16" s="154">
        <v>14762.53</v>
      </c>
      <c r="AF16" s="119"/>
      <c r="AG16" s="52" t="str">
        <f t="shared" si="16"/>
        <v/>
      </c>
      <c r="AI16" s="125">
        <f t="shared" si="0"/>
        <v>0.50940855377704619</v>
      </c>
      <c r="AJ16" s="157">
        <f t="shared" si="1"/>
        <v>0.62502982699747878</v>
      </c>
      <c r="AK16" s="157">
        <f t="shared" si="2"/>
        <v>0.99154958019518513</v>
      </c>
      <c r="AL16" s="157">
        <f t="shared" si="3"/>
        <v>0.80404355483546253</v>
      </c>
      <c r="AM16" s="157">
        <f t="shared" si="4"/>
        <v>0.61733227853359063</v>
      </c>
      <c r="AN16" s="157">
        <f t="shared" si="5"/>
        <v>0.71987570862832317</v>
      </c>
      <c r="AO16" s="157">
        <f t="shared" si="6"/>
        <v>0.76635350276526137</v>
      </c>
      <c r="AP16" s="157">
        <f t="shared" si="7"/>
        <v>0.8211433301976967</v>
      </c>
      <c r="AQ16" s="157">
        <f t="shared" si="8"/>
        <v>0.76836051432490382</v>
      </c>
      <c r="AR16" s="157">
        <f t="shared" si="9"/>
        <v>0.62297780713489115</v>
      </c>
      <c r="AS16" s="157">
        <f t="shared" si="10"/>
        <v>0.64502965024503012</v>
      </c>
      <c r="AT16" s="157">
        <f t="shared" si="11"/>
        <v>0.62782479707526928</v>
      </c>
      <c r="AU16" s="157">
        <f t="shared" si="12"/>
        <v>0.6929336773813437</v>
      </c>
      <c r="AV16" s="157"/>
      <c r="AW16" s="52"/>
      <c r="AY16" s="105"/>
      <c r="AZ16" s="105"/>
    </row>
    <row r="17" spans="1:52" ht="20.100000000000001" customHeight="1" x14ac:dyDescent="0.25">
      <c r="A17" s="121" t="s">
        <v>83</v>
      </c>
      <c r="B17" s="19">
        <v>143652.40999999997</v>
      </c>
      <c r="C17" s="154">
        <v>108321.03000000003</v>
      </c>
      <c r="D17" s="154">
        <v>126056.69</v>
      </c>
      <c r="E17" s="154">
        <v>102105.74999999991</v>
      </c>
      <c r="F17" s="154">
        <v>191150.96000000002</v>
      </c>
      <c r="G17" s="154">
        <v>143866.02999999988</v>
      </c>
      <c r="H17" s="154">
        <v>151239.86000000007</v>
      </c>
      <c r="I17" s="154">
        <v>135902.21999999988</v>
      </c>
      <c r="J17" s="202">
        <v>269362.65000000002</v>
      </c>
      <c r="K17" s="202">
        <v>228067.11000000004</v>
      </c>
      <c r="L17" s="202">
        <v>226213.38000000006</v>
      </c>
      <c r="M17" s="202">
        <v>214361.34999999995</v>
      </c>
      <c r="N17" s="202">
        <v>249785.21999999988</v>
      </c>
      <c r="O17" s="119"/>
      <c r="P17" s="52" t="str">
        <f t="shared" si="15"/>
        <v/>
      </c>
      <c r="R17" s="109" t="s">
        <v>83</v>
      </c>
      <c r="S17" s="19">
        <v>8623.6640000000007</v>
      </c>
      <c r="T17" s="154">
        <v>7729.3239999999987</v>
      </c>
      <c r="U17" s="154">
        <v>10518.219000000001</v>
      </c>
      <c r="V17" s="154">
        <v>7756.1780000000035</v>
      </c>
      <c r="W17" s="154">
        <v>12715.098000000002</v>
      </c>
      <c r="X17" s="154">
        <v>10229.966999999997</v>
      </c>
      <c r="Y17" s="154">
        <v>10778.716999999997</v>
      </c>
      <c r="Z17" s="154">
        <v>11138.637000000001</v>
      </c>
      <c r="AA17" s="154">
        <v>17757.596000000001</v>
      </c>
      <c r="AB17" s="154">
        <v>15905.198000000008</v>
      </c>
      <c r="AC17" s="154">
        <v>14901.102000000014</v>
      </c>
      <c r="AD17" s="154">
        <v>15769.840000000007</v>
      </c>
      <c r="AE17" s="154">
        <v>19468.007000000001</v>
      </c>
      <c r="AF17" s="119"/>
      <c r="AG17" s="52" t="str">
        <f t="shared" si="16"/>
        <v/>
      </c>
      <c r="AI17" s="125">
        <f t="shared" ref="AI17:AJ23" si="22">(S17/B17)*10</f>
        <v>0.60031460662581315</v>
      </c>
      <c r="AJ17" s="157">
        <f t="shared" si="22"/>
        <v>0.71355709966938063</v>
      </c>
      <c r="AK17" s="157">
        <f t="shared" ref="AK17:AN19" si="23">IF(U17="","",(U17/D17)*10)</f>
        <v>0.83440387019522733</v>
      </c>
      <c r="AL17" s="157">
        <f t="shared" si="23"/>
        <v>0.75962205850307263</v>
      </c>
      <c r="AM17" s="157">
        <f t="shared" si="23"/>
        <v>0.665186196292187</v>
      </c>
      <c r="AN17" s="157">
        <f t="shared" si="23"/>
        <v>0.71107592250929597</v>
      </c>
      <c r="AO17" s="157">
        <f t="shared" ref="AO17:AS22" si="24">(Y17/H17)*10</f>
        <v>0.71269022597614096</v>
      </c>
      <c r="AP17" s="157">
        <f t="shared" si="24"/>
        <v>0.81960669958150867</v>
      </c>
      <c r="AQ17" s="157">
        <f t="shared" si="24"/>
        <v>0.65924492501094711</v>
      </c>
      <c r="AR17" s="157">
        <f t="shared" si="24"/>
        <v>0.69739113193480651</v>
      </c>
      <c r="AS17" s="157">
        <f t="shared" si="24"/>
        <v>0.65871886092679444</v>
      </c>
      <c r="AT17" s="157">
        <f t="shared" si="11"/>
        <v>0.73566620101991387</v>
      </c>
      <c r="AU17" s="157">
        <f t="shared" si="12"/>
        <v>0.77938986942462052</v>
      </c>
      <c r="AV17" s="157"/>
      <c r="AW17" s="52"/>
      <c r="AY17" s="105"/>
      <c r="AZ17" s="105"/>
    </row>
    <row r="18" spans="1:52" ht="20.100000000000001" customHeight="1" thickBot="1" x14ac:dyDescent="0.3">
      <c r="A18" s="121" t="s">
        <v>84</v>
      </c>
      <c r="B18" s="19">
        <v>152913.45000000004</v>
      </c>
      <c r="C18" s="154">
        <v>216589.59999999995</v>
      </c>
      <c r="D18" s="154">
        <v>85917.549999999959</v>
      </c>
      <c r="E18" s="154">
        <v>230072.31999999998</v>
      </c>
      <c r="F18" s="154">
        <v>233366.15000000014</v>
      </c>
      <c r="G18" s="154">
        <v>149347.89999999994</v>
      </c>
      <c r="H18" s="154">
        <v>169726.70999999988</v>
      </c>
      <c r="I18" s="154">
        <v>161609.71999999994</v>
      </c>
      <c r="J18" s="202">
        <v>201683.16</v>
      </c>
      <c r="K18" s="202">
        <v>231436.16000000015</v>
      </c>
      <c r="L18" s="202">
        <v>249510.86000000004</v>
      </c>
      <c r="M18" s="202">
        <v>245114.83000000005</v>
      </c>
      <c r="N18" s="202">
        <v>273154.07</v>
      </c>
      <c r="O18" s="119"/>
      <c r="P18" s="52" t="str">
        <f t="shared" si="15"/>
        <v/>
      </c>
      <c r="R18" s="109" t="s">
        <v>84</v>
      </c>
      <c r="S18" s="19">
        <v>8608.0499999999975</v>
      </c>
      <c r="T18" s="154">
        <v>10777.051000000001</v>
      </c>
      <c r="U18" s="154">
        <v>8423.9280000000035</v>
      </c>
      <c r="V18" s="154">
        <v>14158.847</v>
      </c>
      <c r="W18" s="154">
        <v>13639.642000000007</v>
      </c>
      <c r="X18" s="154">
        <v>9440.7710000000006</v>
      </c>
      <c r="Y18" s="154">
        <v>11551.010000000002</v>
      </c>
      <c r="Z18" s="154">
        <v>14804.034999999996</v>
      </c>
      <c r="AA18" s="154">
        <v>13581.739</v>
      </c>
      <c r="AB18" s="154">
        <v>16207.478999999999</v>
      </c>
      <c r="AC18" s="154">
        <v>14210.079999999994</v>
      </c>
      <c r="AD18" s="154">
        <v>17409.10100000001</v>
      </c>
      <c r="AE18" s="154">
        <v>18312.802</v>
      </c>
      <c r="AF18" s="119"/>
      <c r="AG18" s="52" t="str">
        <f t="shared" si="16"/>
        <v/>
      </c>
      <c r="AI18" s="125">
        <f t="shared" si="22"/>
        <v>0.56293609227965202</v>
      </c>
      <c r="AJ18" s="157">
        <f t="shared" si="22"/>
        <v>0.49757933898949919</v>
      </c>
      <c r="AK18" s="157">
        <f t="shared" si="23"/>
        <v>0.98046650538801527</v>
      </c>
      <c r="AL18" s="157">
        <f t="shared" si="23"/>
        <v>0.61540853762851611</v>
      </c>
      <c r="AM18" s="157">
        <f t="shared" si="23"/>
        <v>0.58447388363736552</v>
      </c>
      <c r="AN18" s="157">
        <f t="shared" si="23"/>
        <v>0.63213282543644767</v>
      </c>
      <c r="AO18" s="157">
        <f t="shared" si="24"/>
        <v>0.68056524515204542</v>
      </c>
      <c r="AP18" s="157">
        <f t="shared" si="24"/>
        <v>0.91603617653690639</v>
      </c>
      <c r="AQ18" s="157">
        <f t="shared" si="24"/>
        <v>0.67341958545274683</v>
      </c>
      <c r="AR18" s="157">
        <f t="shared" si="24"/>
        <v>0.7003002037365289</v>
      </c>
      <c r="AS18" s="157">
        <f t="shared" si="24"/>
        <v>0.56951749515031103</v>
      </c>
      <c r="AT18" s="157">
        <f t="shared" si="11"/>
        <v>0.71024266463191987</v>
      </c>
      <c r="AU18" s="157">
        <f t="shared" si="12"/>
        <v>0.67042025037371766</v>
      </c>
      <c r="AV18" s="157"/>
      <c r="AW18" s="52"/>
      <c r="AY18" s="105"/>
      <c r="AZ18" s="105"/>
    </row>
    <row r="19" spans="1:52" ht="20.100000000000001" customHeight="1" thickBot="1" x14ac:dyDescent="0.3">
      <c r="A19" s="35" t="str">
        <f>'2'!A19</f>
        <v>jan-abr</v>
      </c>
      <c r="B19" s="167">
        <f>SUM(B7:B10)</f>
        <v>554406.85</v>
      </c>
      <c r="C19" s="168">
        <f t="shared" ref="C19:O19" si="25">SUM(C7:C10)</f>
        <v>486287.17</v>
      </c>
      <c r="D19" s="168">
        <f t="shared" si="25"/>
        <v>469303.11</v>
      </c>
      <c r="E19" s="168">
        <f t="shared" si="25"/>
        <v>382247.95</v>
      </c>
      <c r="F19" s="168">
        <f t="shared" si="25"/>
        <v>658963.75</v>
      </c>
      <c r="G19" s="168">
        <f t="shared" si="25"/>
        <v>707495.97999999986</v>
      </c>
      <c r="H19" s="168">
        <f t="shared" si="25"/>
        <v>567686.41</v>
      </c>
      <c r="I19" s="168">
        <f t="shared" si="25"/>
        <v>726662.35</v>
      </c>
      <c r="J19" s="168">
        <f t="shared" si="25"/>
        <v>490826.27999999997</v>
      </c>
      <c r="K19" s="168">
        <f t="shared" si="25"/>
        <v>894828.22000000009</v>
      </c>
      <c r="L19" s="168">
        <f t="shared" si="25"/>
        <v>873923.82</v>
      </c>
      <c r="M19" s="168">
        <f t="shared" si="25"/>
        <v>1056431.9300000009</v>
      </c>
      <c r="N19" s="168">
        <f t="shared" si="25"/>
        <v>873429.04999999912</v>
      </c>
      <c r="O19" s="302">
        <f t="shared" si="25"/>
        <v>1105658.7800000005</v>
      </c>
      <c r="P19" s="164">
        <f t="shared" si="15"/>
        <v>0.26588276403218053</v>
      </c>
      <c r="Q19" s="171"/>
      <c r="R19" s="170"/>
      <c r="S19" s="167">
        <f>SUM(S7:S10)</f>
        <v>24470.123999999996</v>
      </c>
      <c r="T19" s="168">
        <f t="shared" ref="T19:AF19" si="26">SUM(T7:T10)</f>
        <v>21922.384000000002</v>
      </c>
      <c r="U19" s="168">
        <f t="shared" si="26"/>
        <v>24194.093999999994</v>
      </c>
      <c r="V19" s="168">
        <f t="shared" si="26"/>
        <v>31922.655000000002</v>
      </c>
      <c r="W19" s="168">
        <f t="shared" si="26"/>
        <v>34286.582999999999</v>
      </c>
      <c r="X19" s="168">
        <f t="shared" si="26"/>
        <v>34824.161999999997</v>
      </c>
      <c r="Y19" s="168">
        <f t="shared" si="26"/>
        <v>31239.798000000006</v>
      </c>
      <c r="Z19" s="168">
        <f t="shared" si="26"/>
        <v>39740.332999999999</v>
      </c>
      <c r="AA19" s="168">
        <f t="shared" si="26"/>
        <v>39609.513000000006</v>
      </c>
      <c r="AB19" s="168">
        <f t="shared" si="26"/>
        <v>50867.26</v>
      </c>
      <c r="AC19" s="168">
        <f t="shared" si="26"/>
        <v>54667.957000000009</v>
      </c>
      <c r="AD19" s="168">
        <f t="shared" si="26"/>
        <v>55446.439999999988</v>
      </c>
      <c r="AE19" s="168">
        <f t="shared" si="26"/>
        <v>58395.106000000022</v>
      </c>
      <c r="AF19" s="169">
        <f t="shared" si="26"/>
        <v>71148.891999999993</v>
      </c>
      <c r="AG19" s="61">
        <f t="shared" si="16"/>
        <v>0.21840504921765133</v>
      </c>
      <c r="AI19" s="172">
        <f t="shared" si="22"/>
        <v>0.44137484953513828</v>
      </c>
      <c r="AJ19" s="173">
        <f t="shared" si="22"/>
        <v>0.45081148244153763</v>
      </c>
      <c r="AK19" s="173">
        <f t="shared" si="23"/>
        <v>0.51553236031186744</v>
      </c>
      <c r="AL19" s="173">
        <f t="shared" si="23"/>
        <v>0.83512952783657834</v>
      </c>
      <c r="AM19" s="173">
        <f t="shared" si="23"/>
        <v>0.52031060889161196</v>
      </c>
      <c r="AN19" s="173">
        <f t="shared" si="23"/>
        <v>0.49221710065405605</v>
      </c>
      <c r="AO19" s="173">
        <f t="shared" si="24"/>
        <v>0.55030026172372182</v>
      </c>
      <c r="AP19" s="173">
        <f t="shared" si="24"/>
        <v>0.54688856523253193</v>
      </c>
      <c r="AQ19" s="173">
        <f t="shared" si="24"/>
        <v>0.80699658135664643</v>
      </c>
      <c r="AR19" s="173">
        <f t="shared" si="24"/>
        <v>0.56845837964296653</v>
      </c>
      <c r="AS19" s="173">
        <f t="shared" si="24"/>
        <v>0.6255460229931713</v>
      </c>
      <c r="AT19" s="173">
        <f t="shared" si="11"/>
        <v>0.52484630978542968</v>
      </c>
      <c r="AU19" s="173">
        <f t="shared" si="12"/>
        <v>0.66857297682049943</v>
      </c>
      <c r="AV19" s="173">
        <f t="shared" si="13"/>
        <v>0.64349773444570268</v>
      </c>
      <c r="AW19" s="61">
        <f t="shared" ref="AW19:AW20" si="27">IF(AV19="","",(AV19-AU19)/AU19)</f>
        <v>-3.7505617552844983E-2</v>
      </c>
      <c r="AY19" s="105"/>
      <c r="AZ19" s="105"/>
    </row>
    <row r="20" spans="1:52" ht="20.100000000000001" customHeight="1" x14ac:dyDescent="0.25">
      <c r="A20" s="121" t="s">
        <v>85</v>
      </c>
      <c r="B20" s="19">
        <f>SUM(B7:B9)</f>
        <v>383996.99999999988</v>
      </c>
      <c r="C20" s="154">
        <f>SUM(C7:C9)</f>
        <v>360761.51999999996</v>
      </c>
      <c r="D20" s="154">
        <f>SUM(D7:D9)</f>
        <v>338161.04999999993</v>
      </c>
      <c r="E20" s="154">
        <f t="shared" ref="E20:N20" si="28">SUM(E7:E9)</f>
        <v>270933.47000000003</v>
      </c>
      <c r="F20" s="154">
        <f t="shared" si="28"/>
        <v>519508.35</v>
      </c>
      <c r="G20" s="154">
        <f t="shared" si="28"/>
        <v>534624.43999999983</v>
      </c>
      <c r="H20" s="154">
        <f t="shared" si="28"/>
        <v>446773.26</v>
      </c>
      <c r="I20" s="154">
        <f t="shared" si="28"/>
        <v>530786.49</v>
      </c>
      <c r="J20" s="154">
        <f t="shared" si="28"/>
        <v>340453.22</v>
      </c>
      <c r="K20" s="154">
        <f t="shared" si="28"/>
        <v>649895.34000000008</v>
      </c>
      <c r="L20" s="154">
        <f t="shared" si="28"/>
        <v>640920.42999999993</v>
      </c>
      <c r="M20" s="154">
        <f t="shared" ref="M20" si="29">SUM(M7:M9)</f>
        <v>817875.08000000077</v>
      </c>
      <c r="N20" s="154">
        <f t="shared" si="28"/>
        <v>661065.94999999925</v>
      </c>
      <c r="O20" s="147">
        <f>SUM(O7:O9)</f>
        <v>826808.78000000049</v>
      </c>
      <c r="P20" s="165">
        <f t="shared" si="15"/>
        <v>0.25072056728984671</v>
      </c>
      <c r="R20" s="109" t="s">
        <v>85</v>
      </c>
      <c r="S20" s="19">
        <f>SUM(S7:S9)</f>
        <v>17386.603999999999</v>
      </c>
      <c r="T20" s="154">
        <f t="shared" ref="T20" si="30">SUM(T7:T9)</f>
        <v>16187.608</v>
      </c>
      <c r="U20" s="154">
        <f>SUM(U7:U9)</f>
        <v>17207.878999999994</v>
      </c>
      <c r="V20" s="154">
        <f t="shared" ref="V20:AE20" si="31">SUM(V7:V9)</f>
        <v>22973.369000000002</v>
      </c>
      <c r="W20" s="154">
        <f t="shared" si="31"/>
        <v>26551.153999999995</v>
      </c>
      <c r="X20" s="154">
        <f t="shared" si="31"/>
        <v>26243.759999999998</v>
      </c>
      <c r="Y20" s="154">
        <f t="shared" si="31"/>
        <v>24497.342000000004</v>
      </c>
      <c r="Z20" s="154">
        <f t="shared" si="31"/>
        <v>29314.421999999999</v>
      </c>
      <c r="AA20" s="154">
        <f t="shared" si="31"/>
        <v>28198.834000000003</v>
      </c>
      <c r="AB20" s="154">
        <f t="shared" si="31"/>
        <v>37842.870999999999</v>
      </c>
      <c r="AC20" s="154">
        <f t="shared" si="31"/>
        <v>40547.094000000005</v>
      </c>
      <c r="AD20" s="154">
        <f t="shared" ref="AD20" si="32">SUM(AD7:AD9)</f>
        <v>42274.478999999992</v>
      </c>
      <c r="AE20" s="154">
        <f t="shared" si="31"/>
        <v>43177.321000000011</v>
      </c>
      <c r="AF20" s="202">
        <f>IF(AF9="","",SUM(AF7:AF9))</f>
        <v>53417.169000000009</v>
      </c>
      <c r="AG20" s="61">
        <f t="shared" si="16"/>
        <v>0.23715802098976904</v>
      </c>
      <c r="AI20" s="124">
        <f t="shared" si="22"/>
        <v>0.45277968317460826</v>
      </c>
      <c r="AJ20" s="156">
        <f t="shared" si="22"/>
        <v>0.44870661372088694</v>
      </c>
      <c r="AK20" s="156">
        <f t="shared" ref="AK20:AN22" si="33">(U20/D20)*10</f>
        <v>0.50886638186154198</v>
      </c>
      <c r="AL20" s="156">
        <f t="shared" si="33"/>
        <v>0.84793395958055684</v>
      </c>
      <c r="AM20" s="156">
        <f t="shared" si="33"/>
        <v>0.51108233390281399</v>
      </c>
      <c r="AN20" s="156">
        <f t="shared" si="33"/>
        <v>0.49088216019454722</v>
      </c>
      <c r="AO20" s="156">
        <f t="shared" si="24"/>
        <v>0.54831710384815791</v>
      </c>
      <c r="AP20" s="156">
        <f t="shared" si="24"/>
        <v>0.55228274555367829</v>
      </c>
      <c r="AQ20" s="156">
        <f t="shared" si="24"/>
        <v>0.82827338216980306</v>
      </c>
      <c r="AR20" s="156">
        <f t="shared" si="24"/>
        <v>0.5822917733184545</v>
      </c>
      <c r="AS20" s="156">
        <f t="shared" si="24"/>
        <v>0.63263850085103401</v>
      </c>
      <c r="AT20" s="156">
        <f t="shared" si="11"/>
        <v>0.51688185682341559</v>
      </c>
      <c r="AU20" s="156">
        <f t="shared" si="12"/>
        <v>0.65314695152579039</v>
      </c>
      <c r="AV20" s="156">
        <f t="shared" si="12"/>
        <v>0.64606436569287495</v>
      </c>
      <c r="AW20" s="61">
        <f t="shared" si="27"/>
        <v>-1.0843786098013761E-2</v>
      </c>
      <c r="AY20" s="105"/>
      <c r="AZ20" s="105"/>
    </row>
    <row r="21" spans="1:52" ht="20.100000000000001" customHeight="1" x14ac:dyDescent="0.25">
      <c r="A21" s="121" t="s">
        <v>86</v>
      </c>
      <c r="B21" s="19">
        <f>SUM(B10:B12)</f>
        <v>449195.80000000005</v>
      </c>
      <c r="C21" s="154">
        <f>SUM(C10:C12)</f>
        <v>360855.57999999996</v>
      </c>
      <c r="D21" s="154">
        <f>SUM(D10:D12)</f>
        <v>358400.06000000006</v>
      </c>
      <c r="E21" s="154">
        <f t="shared" ref="E21:N21" si="34">SUM(E10:E12)</f>
        <v>410436.21999999991</v>
      </c>
      <c r="F21" s="154">
        <f t="shared" si="34"/>
        <v>511451.39999999991</v>
      </c>
      <c r="G21" s="154">
        <f t="shared" si="34"/>
        <v>582701.47000000009</v>
      </c>
      <c r="H21" s="154">
        <f t="shared" si="34"/>
        <v>438564.12</v>
      </c>
      <c r="I21" s="154">
        <f t="shared" si="34"/>
        <v>651591.7899999998</v>
      </c>
      <c r="J21" s="154">
        <f t="shared" si="34"/>
        <v>433350.24</v>
      </c>
      <c r="K21" s="154">
        <f t="shared" si="34"/>
        <v>722229.66999999993</v>
      </c>
      <c r="L21" s="154">
        <f t="shared" si="34"/>
        <v>641359.04</v>
      </c>
      <c r="M21" s="154">
        <f t="shared" ref="M21" si="35">SUM(M10:M12)</f>
        <v>787392.28999999992</v>
      </c>
      <c r="N21" s="154">
        <f t="shared" si="34"/>
        <v>732973.59999999986</v>
      </c>
      <c r="O21" s="154"/>
      <c r="P21" s="52"/>
      <c r="R21" s="109" t="s">
        <v>86</v>
      </c>
      <c r="S21" s="19">
        <f>SUM(S10:S12)</f>
        <v>20822.173999999999</v>
      </c>
      <c r="T21" s="154">
        <f t="shared" ref="T21" si="36">SUM(T10:T12)</f>
        <v>16993.961000000003</v>
      </c>
      <c r="U21" s="154">
        <f>SUM(U10:U12)</f>
        <v>20306.538000000008</v>
      </c>
      <c r="V21" s="154">
        <f t="shared" ref="V21:AE21" si="37">SUM(V10:V12)</f>
        <v>32580.996999999992</v>
      </c>
      <c r="W21" s="154">
        <f t="shared" si="37"/>
        <v>26623.229000000007</v>
      </c>
      <c r="X21" s="154">
        <f t="shared" si="37"/>
        <v>30060.606000000007</v>
      </c>
      <c r="Y21" s="154">
        <f t="shared" si="37"/>
        <v>25330.112999999998</v>
      </c>
      <c r="Z21" s="154">
        <f t="shared" si="37"/>
        <v>36181.829000000005</v>
      </c>
      <c r="AA21" s="154">
        <f t="shared" si="37"/>
        <v>36659.758999999998</v>
      </c>
      <c r="AB21" s="154">
        <f t="shared" si="37"/>
        <v>39251.351000000017</v>
      </c>
      <c r="AC21" s="154">
        <f t="shared" si="37"/>
        <v>36974.111999999994</v>
      </c>
      <c r="AD21" s="154">
        <f t="shared" ref="AD21" si="38">SUM(AD10:AD12)</f>
        <v>42339.286999999997</v>
      </c>
      <c r="AE21" s="154">
        <f t="shared" si="37"/>
        <v>50218.536999999997</v>
      </c>
      <c r="AF21" s="202" t="str">
        <f>IF(AF12="","",SUM(AF10:AF12))</f>
        <v/>
      </c>
      <c r="AG21" s="52" t="str">
        <f t="shared" si="16"/>
        <v/>
      </c>
      <c r="AI21" s="125">
        <f t="shared" si="22"/>
        <v>0.4635433813049899</v>
      </c>
      <c r="AJ21" s="157">
        <f t="shared" si="22"/>
        <v>0.4709352422927755</v>
      </c>
      <c r="AK21" s="157">
        <f t="shared" si="33"/>
        <v>0.56658857702200172</v>
      </c>
      <c r="AL21" s="157">
        <f t="shared" si="33"/>
        <v>0.7938138841645116</v>
      </c>
      <c r="AM21" s="157">
        <f t="shared" si="33"/>
        <v>0.52054269477021697</v>
      </c>
      <c r="AN21" s="157">
        <f t="shared" si="33"/>
        <v>0.51588347631935783</v>
      </c>
      <c r="AO21" s="157">
        <f t="shared" si="24"/>
        <v>0.57756920470374995</v>
      </c>
      <c r="AP21" s="157">
        <f t="shared" si="24"/>
        <v>0.55528368459031718</v>
      </c>
      <c r="AQ21" s="157">
        <f t="shared" si="24"/>
        <v>0.84596143295086201</v>
      </c>
      <c r="AR21" s="157">
        <f t="shared" si="24"/>
        <v>0.54347464013767288</v>
      </c>
      <c r="AS21" s="157">
        <f t="shared" si="24"/>
        <v>0.57649631008553326</v>
      </c>
      <c r="AT21" s="157">
        <f t="shared" si="11"/>
        <v>0.53771528547733172</v>
      </c>
      <c r="AU21" s="157">
        <f t="shared" si="12"/>
        <v>0.68513432134527097</v>
      </c>
      <c r="AV21" s="157"/>
      <c r="AW21" s="52"/>
      <c r="AY21" s="105"/>
      <c r="AZ21" s="105"/>
    </row>
    <row r="22" spans="1:52" ht="20.100000000000001" customHeight="1" x14ac:dyDescent="0.25">
      <c r="A22" s="121" t="s">
        <v>87</v>
      </c>
      <c r="B22" s="19">
        <f>SUM(B13:B15)</f>
        <v>511455.04000000004</v>
      </c>
      <c r="C22" s="154">
        <f>SUM(C13:C15)</f>
        <v>488477.77999999991</v>
      </c>
      <c r="D22" s="154">
        <f>SUM(D13:D15)</f>
        <v>318578.32999999984</v>
      </c>
      <c r="E22" s="154">
        <f t="shared" ref="E22:N22" si="39">SUM(E13:E15)</f>
        <v>431446.86999999988</v>
      </c>
      <c r="F22" s="154">
        <f t="shared" si="39"/>
        <v>682723.02999999991</v>
      </c>
      <c r="G22" s="154">
        <f t="shared" si="39"/>
        <v>626913.08999999985</v>
      </c>
      <c r="H22" s="154">
        <f t="shared" si="39"/>
        <v>458823.13999999961</v>
      </c>
      <c r="I22" s="154">
        <f t="shared" si="39"/>
        <v>516420.31999999972</v>
      </c>
      <c r="J22" s="154">
        <f t="shared" si="39"/>
        <v>514480.41000000003</v>
      </c>
      <c r="K22" s="154">
        <f t="shared" si="39"/>
        <v>823375.22000000055</v>
      </c>
      <c r="L22" s="154">
        <f t="shared" si="39"/>
        <v>766069.49</v>
      </c>
      <c r="M22" s="154">
        <f t="shared" ref="M22" si="40">SUM(M13:M15)</f>
        <v>684091.10999999964</v>
      </c>
      <c r="N22" s="154">
        <f t="shared" si="39"/>
        <v>742753.01999999932</v>
      </c>
      <c r="O22" s="154"/>
      <c r="P22" s="52"/>
      <c r="R22" s="109" t="s">
        <v>87</v>
      </c>
      <c r="S22" s="19">
        <f>SUM(S13:S15)</f>
        <v>25135.716000000004</v>
      </c>
      <c r="T22" s="154">
        <f t="shared" ref="T22" si="41">SUM(T13:T15)</f>
        <v>23908.640999999996</v>
      </c>
      <c r="U22" s="154">
        <f>SUM(U13:U15)</f>
        <v>23069.980999999996</v>
      </c>
      <c r="V22" s="154">
        <f t="shared" ref="V22:AE22" si="42">SUM(V13:V15)</f>
        <v>32504.29800000001</v>
      </c>
      <c r="W22" s="154">
        <f t="shared" si="42"/>
        <v>33772.178999999996</v>
      </c>
      <c r="X22" s="154">
        <f t="shared" si="42"/>
        <v>31879.368999999995</v>
      </c>
      <c r="Y22" s="154">
        <f t="shared" si="42"/>
        <v>27356.271000000008</v>
      </c>
      <c r="Z22" s="154">
        <f t="shared" si="42"/>
        <v>32668.917000000012</v>
      </c>
      <c r="AA22" s="154">
        <f t="shared" si="42"/>
        <v>41788.728000000003</v>
      </c>
      <c r="AB22" s="154">
        <f t="shared" si="42"/>
        <v>42542.01</v>
      </c>
      <c r="AC22" s="154">
        <f t="shared" si="42"/>
        <v>45356.519000000008</v>
      </c>
      <c r="AD22" s="154">
        <f t="shared" ref="AD22" si="43">SUM(AD13:AD15)</f>
        <v>41128.285999999993</v>
      </c>
      <c r="AE22" s="154">
        <f t="shared" si="42"/>
        <v>51640.978000000003</v>
      </c>
      <c r="AF22" s="202" t="str">
        <f>IF(AF15="","",SUM(AF13:AF15))</f>
        <v/>
      </c>
      <c r="AG22" s="52" t="str">
        <f t="shared" si="16"/>
        <v/>
      </c>
      <c r="AI22" s="125">
        <f t="shared" si="22"/>
        <v>0.49145504558914899</v>
      </c>
      <c r="AJ22" s="157">
        <f t="shared" si="22"/>
        <v>0.48945196647429901</v>
      </c>
      <c r="AK22" s="157">
        <f t="shared" si="33"/>
        <v>0.72415411933385454</v>
      </c>
      <c r="AL22" s="157">
        <f t="shared" si="33"/>
        <v>0.75337892705074017</v>
      </c>
      <c r="AM22" s="157">
        <f t="shared" si="33"/>
        <v>0.49466881174346788</v>
      </c>
      <c r="AN22" s="157">
        <f t="shared" si="33"/>
        <v>0.50851337304186772</v>
      </c>
      <c r="AO22" s="157">
        <f t="shared" si="24"/>
        <v>0.59622692525926291</v>
      </c>
      <c r="AP22" s="157">
        <f t="shared" si="24"/>
        <v>0.63260324458185591</v>
      </c>
      <c r="AQ22" s="157">
        <f t="shared" si="24"/>
        <v>0.8122511020390456</v>
      </c>
      <c r="AR22" s="157">
        <f t="shared" si="24"/>
        <v>0.5166782891523013</v>
      </c>
      <c r="AS22" s="157">
        <f t="shared" si="24"/>
        <v>0.59206794673417951</v>
      </c>
      <c r="AT22" s="157">
        <f t="shared" si="11"/>
        <v>0.60121064868099239</v>
      </c>
      <c r="AU22" s="157">
        <f t="shared" si="12"/>
        <v>0.69526446354940497</v>
      </c>
      <c r="AV22" s="157"/>
      <c r="AW22" s="52"/>
      <c r="AY22" s="105"/>
      <c r="AZ22" s="105"/>
    </row>
    <row r="23" spans="1:52" ht="20.100000000000001" customHeight="1" thickBot="1" x14ac:dyDescent="0.3">
      <c r="A23" s="122" t="s">
        <v>88</v>
      </c>
      <c r="B23" s="21">
        <f>SUM(B16:B18)</f>
        <v>471615.07999999996</v>
      </c>
      <c r="C23" s="155">
        <f>SUM(C16:C18)</f>
        <v>425993.55</v>
      </c>
      <c r="D23" s="155">
        <f>SUM(D16:D18)</f>
        <v>281005.13</v>
      </c>
      <c r="E23" s="155">
        <f t="shared" ref="E23:N23" si="44">SUM(E16:E18)</f>
        <v>486713.37999999966</v>
      </c>
      <c r="F23" s="155">
        <f t="shared" si="44"/>
        <v>616515.64000000025</v>
      </c>
      <c r="G23" s="155">
        <f t="shared" si="44"/>
        <v>416852.43999999983</v>
      </c>
      <c r="H23" s="155">
        <f t="shared" si="44"/>
        <v>460289.7799999998</v>
      </c>
      <c r="I23" s="155">
        <f t="shared" si="44"/>
        <v>457022.28999999969</v>
      </c>
      <c r="J23" s="155">
        <f t="shared" si="44"/>
        <v>688917.43</v>
      </c>
      <c r="K23" s="155">
        <f t="shared" si="44"/>
        <v>739760.91000000038</v>
      </c>
      <c r="L23" s="155">
        <f t="shared" si="44"/>
        <v>696889.35999999987</v>
      </c>
      <c r="M23" s="155">
        <f t="shared" ref="M23" si="45">SUM(M16:M18)</f>
        <v>681593.02000000014</v>
      </c>
      <c r="N23" s="155">
        <f t="shared" si="44"/>
        <v>735983.2</v>
      </c>
      <c r="O23" s="155"/>
      <c r="P23" s="55"/>
      <c r="R23" s="110" t="s">
        <v>88</v>
      </c>
      <c r="S23" s="21">
        <f>SUM(S16:S18)</f>
        <v>26148.870999999992</v>
      </c>
      <c r="T23" s="155">
        <f t="shared" ref="T23" si="46">SUM(T16:T18)</f>
        <v>24824.359</v>
      </c>
      <c r="U23" s="155">
        <f>SUM(U16:U18)</f>
        <v>25786.902000000006</v>
      </c>
      <c r="V23" s="155">
        <f t="shared" ref="V23:AE23" si="47">SUM(V16:V18)</f>
        <v>34340.337000000007</v>
      </c>
      <c r="W23" s="155">
        <f t="shared" si="47"/>
        <v>38207.429000000004</v>
      </c>
      <c r="X23" s="155">
        <f t="shared" si="47"/>
        <v>28571.173999999999</v>
      </c>
      <c r="Y23" s="155">
        <f t="shared" si="47"/>
        <v>33006.81</v>
      </c>
      <c r="Z23" s="155">
        <f t="shared" si="47"/>
        <v>39040.758000000002</v>
      </c>
      <c r="AA23" s="155">
        <f t="shared" si="47"/>
        <v>48079.73</v>
      </c>
      <c r="AB23" s="155">
        <f t="shared" si="47"/>
        <v>49572.105999999992</v>
      </c>
      <c r="AC23" s="155">
        <f t="shared" si="47"/>
        <v>43376.988000000005</v>
      </c>
      <c r="AD23" s="155">
        <f t="shared" ref="AD23" si="48">SUM(AD16:AD18)</f>
        <v>47123.987000000023</v>
      </c>
      <c r="AE23" s="155">
        <f t="shared" si="47"/>
        <v>52543.339000000007</v>
      </c>
      <c r="AF23" s="203" t="str">
        <f>IF(AF18="","",SUM(AF16:AF18))</f>
        <v/>
      </c>
      <c r="AG23" s="55" t="str">
        <f t="shared" si="16"/>
        <v/>
      </c>
      <c r="AI23" s="126">
        <f t="shared" si="22"/>
        <v>0.55445366590058986</v>
      </c>
      <c r="AJ23" s="158">
        <f t="shared" si="22"/>
        <v>0.58274025510480154</v>
      </c>
      <c r="AK23" s="158">
        <f t="shared" ref="AK23:AS23" si="49">IF(AK18="","",(U23/D23)*10)</f>
        <v>0.91766659206541912</v>
      </c>
      <c r="AL23" s="158">
        <f t="shared" si="49"/>
        <v>0.70555563933746857</v>
      </c>
      <c r="AM23" s="158">
        <f t="shared" si="49"/>
        <v>0.61973170704963765</v>
      </c>
      <c r="AN23" s="158">
        <f t="shared" si="49"/>
        <v>0.68540258514499786</v>
      </c>
      <c r="AO23" s="158">
        <f t="shared" si="49"/>
        <v>0.71708761380711117</v>
      </c>
      <c r="AP23" s="158">
        <f t="shared" si="49"/>
        <v>0.85424187953721087</v>
      </c>
      <c r="AQ23" s="158">
        <f t="shared" si="49"/>
        <v>0.69790264995908136</v>
      </c>
      <c r="AR23" s="158">
        <f t="shared" si="49"/>
        <v>0.67010983318921202</v>
      </c>
      <c r="AS23" s="158">
        <f t="shared" si="49"/>
        <v>0.62243722590340611</v>
      </c>
      <c r="AT23" s="158">
        <f t="shared" ref="AT23" si="50">IF(AT18="","",(AD23/M23)*10)</f>
        <v>0.69138012886340905</v>
      </c>
      <c r="AU23" s="158">
        <f t="shared" ref="AU23" si="51">IF(AU18="","",(AE23/N23)*10)</f>
        <v>0.71392035850818347</v>
      </c>
      <c r="AV23" s="158"/>
      <c r="AW23" s="55"/>
      <c r="AY23" s="105"/>
      <c r="AZ23" s="105"/>
    </row>
    <row r="24" spans="1:52" x14ac:dyDescent="0.25">
      <c r="J24" s="119"/>
      <c r="K24" s="119"/>
      <c r="L24" s="119"/>
      <c r="M24" s="119"/>
      <c r="N24" s="119"/>
      <c r="R24" s="119">
        <f>SUM(S7:S18)</f>
        <v>89493.365000000005</v>
      </c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Y24" s="105"/>
      <c r="AZ24" s="105"/>
    </row>
    <row r="25" spans="1:52" ht="15.75" thickBot="1" x14ac:dyDescent="0.3">
      <c r="P25" s="205" t="s">
        <v>1</v>
      </c>
      <c r="AG25" s="289">
        <v>1000</v>
      </c>
      <c r="AW25" s="289" t="s">
        <v>47</v>
      </c>
      <c r="AY25" s="105"/>
      <c r="AZ25" s="105"/>
    </row>
    <row r="26" spans="1:52" ht="20.100000000000001" customHeight="1" x14ac:dyDescent="0.25">
      <c r="A26" s="330" t="s">
        <v>2</v>
      </c>
      <c r="B26" s="332" t="s">
        <v>71</v>
      </c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7"/>
      <c r="P26" s="335" t="str">
        <f>P4</f>
        <v>D       2023/2022</v>
      </c>
      <c r="R26" s="333" t="s">
        <v>3</v>
      </c>
      <c r="S26" s="325" t="s">
        <v>71</v>
      </c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7"/>
      <c r="AG26" s="335" t="str">
        <f>P26</f>
        <v>D       2023/2022</v>
      </c>
      <c r="AI26" s="325" t="s">
        <v>71</v>
      </c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7"/>
      <c r="AW26" s="335" t="str">
        <f>AG26</f>
        <v>D       2023/2022</v>
      </c>
      <c r="AY26" s="105"/>
      <c r="AZ26" s="105"/>
    </row>
    <row r="27" spans="1:52" ht="20.100000000000001" customHeight="1" thickBot="1" x14ac:dyDescent="0.3">
      <c r="A27" s="331"/>
      <c r="B27" s="99">
        <v>2010</v>
      </c>
      <c r="C27" s="135">
        <v>2011</v>
      </c>
      <c r="D27" s="135">
        <v>2012</v>
      </c>
      <c r="E27" s="135">
        <v>2013</v>
      </c>
      <c r="F27" s="135">
        <v>2014</v>
      </c>
      <c r="G27" s="135">
        <v>2015</v>
      </c>
      <c r="H27" s="135">
        <v>2016</v>
      </c>
      <c r="I27" s="135">
        <v>2017</v>
      </c>
      <c r="J27" s="135">
        <v>2018</v>
      </c>
      <c r="K27" s="135">
        <v>2019</v>
      </c>
      <c r="L27" s="135">
        <v>2020</v>
      </c>
      <c r="M27" s="135">
        <v>2021</v>
      </c>
      <c r="N27" s="135">
        <v>2022</v>
      </c>
      <c r="O27" s="133">
        <v>2023</v>
      </c>
      <c r="P27" s="336"/>
      <c r="R27" s="334"/>
      <c r="S27" s="25">
        <v>2010</v>
      </c>
      <c r="T27" s="135">
        <v>2011</v>
      </c>
      <c r="U27" s="135">
        <v>2012</v>
      </c>
      <c r="V27" s="135">
        <v>2013</v>
      </c>
      <c r="W27" s="135">
        <v>2014</v>
      </c>
      <c r="X27" s="135">
        <v>2015</v>
      </c>
      <c r="Y27" s="135">
        <v>2016</v>
      </c>
      <c r="Z27" s="135">
        <v>2017</v>
      </c>
      <c r="AA27" s="135">
        <v>2018</v>
      </c>
      <c r="AB27" s="135">
        <v>2019</v>
      </c>
      <c r="AC27" s="135">
        <v>2020</v>
      </c>
      <c r="AD27" s="135">
        <v>2021</v>
      </c>
      <c r="AE27" s="135">
        <v>2022</v>
      </c>
      <c r="AF27" s="133">
        <v>2023</v>
      </c>
      <c r="AG27" s="336"/>
      <c r="AI27" s="25">
        <v>2010</v>
      </c>
      <c r="AJ27" s="135">
        <v>2011</v>
      </c>
      <c r="AK27" s="135">
        <v>2012</v>
      </c>
      <c r="AL27" s="135">
        <v>2013</v>
      </c>
      <c r="AM27" s="135">
        <v>2014</v>
      </c>
      <c r="AN27" s="135">
        <v>2015</v>
      </c>
      <c r="AO27" s="135">
        <v>2016</v>
      </c>
      <c r="AP27" s="135">
        <v>2017</v>
      </c>
      <c r="AQ27" s="265">
        <v>2018</v>
      </c>
      <c r="AR27" s="135">
        <v>2019</v>
      </c>
      <c r="AS27" s="135">
        <v>2020</v>
      </c>
      <c r="AT27" s="176">
        <v>2021</v>
      </c>
      <c r="AU27" s="135">
        <v>2022</v>
      </c>
      <c r="AV27" s="266">
        <v>2023</v>
      </c>
      <c r="AW27" s="336"/>
      <c r="AY27" s="105"/>
      <c r="AZ27" s="105"/>
    </row>
    <row r="28" spans="1:52" ht="3" customHeight="1" thickBot="1" x14ac:dyDescent="0.3">
      <c r="A28" s="291" t="s">
        <v>89</v>
      </c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4"/>
      <c r="R28" s="291"/>
      <c r="S28" s="293">
        <v>2010</v>
      </c>
      <c r="T28" s="293">
        <v>2011</v>
      </c>
      <c r="U28" s="293">
        <v>2012</v>
      </c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4"/>
      <c r="AI28" s="290"/>
      <c r="AJ28" s="290"/>
      <c r="AK28" s="290"/>
      <c r="AL28" s="290"/>
      <c r="AM28" s="290"/>
      <c r="AN28" s="290"/>
      <c r="AO28" s="290"/>
      <c r="AP28" s="290"/>
      <c r="AQ28" s="290"/>
      <c r="AR28" s="290"/>
      <c r="AS28" s="290"/>
      <c r="AT28" s="290"/>
      <c r="AU28" s="290"/>
      <c r="AV28" s="290"/>
      <c r="AW28" s="292"/>
      <c r="AY28" s="105"/>
      <c r="AZ28" s="105"/>
    </row>
    <row r="29" spans="1:52" ht="20.100000000000001" customHeight="1" x14ac:dyDescent="0.25">
      <c r="A29" s="120" t="s">
        <v>73</v>
      </c>
      <c r="B29" s="39">
        <v>112112.93</v>
      </c>
      <c r="C29" s="153">
        <v>124900.3</v>
      </c>
      <c r="D29" s="153">
        <v>111319.11999999998</v>
      </c>
      <c r="E29" s="153">
        <v>99935.37</v>
      </c>
      <c r="F29" s="153">
        <v>181139.11</v>
      </c>
      <c r="G29" s="153">
        <v>165328.64999999985</v>
      </c>
      <c r="H29" s="153">
        <v>127338.22000000003</v>
      </c>
      <c r="I29" s="153">
        <v>165367.62</v>
      </c>
      <c r="J29" s="153">
        <v>107872.66</v>
      </c>
      <c r="K29" s="153">
        <v>201062.91000000003</v>
      </c>
      <c r="L29" s="153">
        <v>231082.82</v>
      </c>
      <c r="M29" s="153">
        <v>214265.47000000015</v>
      </c>
      <c r="N29" s="153">
        <v>194428.80999999982</v>
      </c>
      <c r="O29" s="112">
        <v>222056.59999999998</v>
      </c>
      <c r="P29" s="61">
        <f>IF(O29="","",(O29-N29)/N29)</f>
        <v>0.14209720256992869</v>
      </c>
      <c r="R29" s="109" t="s">
        <v>73</v>
      </c>
      <c r="S29" s="39">
        <v>5016.9969999999994</v>
      </c>
      <c r="T29" s="153">
        <v>5270.674</v>
      </c>
      <c r="U29" s="153">
        <v>5254.5140000000001</v>
      </c>
      <c r="V29" s="153">
        <v>8076.4090000000024</v>
      </c>
      <c r="W29" s="153">
        <v>9156.59</v>
      </c>
      <c r="X29" s="153">
        <v>7918.5499999999993</v>
      </c>
      <c r="Y29" s="153">
        <v>7480.9960000000019</v>
      </c>
      <c r="Z29" s="153">
        <v>9138.478000000001</v>
      </c>
      <c r="AA29" s="153">
        <v>8324.8559999999998</v>
      </c>
      <c r="AB29" s="153">
        <v>11927.749</v>
      </c>
      <c r="AC29" s="153">
        <v>14184.973999999998</v>
      </c>
      <c r="AD29" s="153">
        <v>11496.755999999994</v>
      </c>
      <c r="AE29" s="153">
        <v>12363.368000000002</v>
      </c>
      <c r="AF29" s="112">
        <v>15097.633999999995</v>
      </c>
      <c r="AG29" s="61">
        <f>IF(AF29="","",(AF29-AE29)/AE29)</f>
        <v>0.22115866809108908</v>
      </c>
      <c r="AI29" s="124">
        <f t="shared" ref="AI29:AI38" si="52">(S29/B29)*10</f>
        <v>0.44749494995804673</v>
      </c>
      <c r="AJ29" s="156">
        <f t="shared" ref="AJ29:AJ38" si="53">(T29/C29)*10</f>
        <v>0.42199049962249885</v>
      </c>
      <c r="AK29" s="156">
        <f t="shared" ref="AK29:AK38" si="54">(U29/D29)*10</f>
        <v>0.47202259593859536</v>
      </c>
      <c r="AL29" s="156">
        <f t="shared" ref="AL29:AL38" si="55">(V29/E29)*10</f>
        <v>0.8081632158864277</v>
      </c>
      <c r="AM29" s="156">
        <f t="shared" ref="AM29:AM38" si="56">(W29/F29)*10</f>
        <v>0.50550044106984959</v>
      </c>
      <c r="AN29" s="156">
        <f t="shared" ref="AN29:AN38" si="57">(X29/G29)*10</f>
        <v>0.47895812371298058</v>
      </c>
      <c r="AO29" s="156">
        <f t="shared" ref="AO29:AO38" si="58">(Y29/H29)*10</f>
        <v>0.58749022877813117</v>
      </c>
      <c r="AP29" s="156">
        <f t="shared" ref="AP29:AP38" si="59">(Z29/I29)*10</f>
        <v>0.55261592323817688</v>
      </c>
      <c r="AQ29" s="156">
        <f t="shared" ref="AQ29:AQ38" si="60">(AA29/J29)*10</f>
        <v>0.77172992674881657</v>
      </c>
      <c r="AR29" s="156">
        <f t="shared" ref="AR29:AR38" si="61">(AB29/K29)*10</f>
        <v>0.59323467465978674</v>
      </c>
      <c r="AS29" s="156">
        <f t="shared" ref="AS29:AS38" si="62">(AC29/L29)*10</f>
        <v>0.61384805672702092</v>
      </c>
      <c r="AT29" s="156">
        <f t="shared" ref="AT29:AT38" si="63">(AD29/M29)*10</f>
        <v>0.53656597117584959</v>
      </c>
      <c r="AU29" s="156">
        <f t="shared" ref="AU29:AV38" si="64">(AE29/N29)*10</f>
        <v>0.63588148279053991</v>
      </c>
      <c r="AV29" s="156">
        <f t="shared" si="64"/>
        <v>0.67990025966352707</v>
      </c>
      <c r="AW29" s="61">
        <f t="shared" ref="AW29" si="65">IF(AV29="","",(AV29-AU29)/AU29)</f>
        <v>6.9224813214897471E-2</v>
      </c>
      <c r="AY29" s="105"/>
      <c r="AZ29" s="105"/>
    </row>
    <row r="30" spans="1:52" ht="20.100000000000001" customHeight="1" x14ac:dyDescent="0.25">
      <c r="A30" s="121" t="s">
        <v>74</v>
      </c>
      <c r="B30" s="19">
        <v>103555.23</v>
      </c>
      <c r="C30" s="154">
        <v>109603.07999999999</v>
      </c>
      <c r="D30" s="154">
        <v>90618.02</v>
      </c>
      <c r="E30" s="154">
        <v>91080.090000000011</v>
      </c>
      <c r="F30" s="154">
        <v>178641.27</v>
      </c>
      <c r="G30" s="154">
        <v>189277.91000000003</v>
      </c>
      <c r="H30" s="154">
        <v>160923.91</v>
      </c>
      <c r="I30" s="154">
        <v>180001.23</v>
      </c>
      <c r="J30" s="154">
        <v>100965.82</v>
      </c>
      <c r="K30" s="154">
        <v>238795.00999999998</v>
      </c>
      <c r="L30" s="154">
        <v>200191.72999999998</v>
      </c>
      <c r="M30" s="154">
        <v>256636.25000000012</v>
      </c>
      <c r="N30" s="154">
        <v>269012.73999999987</v>
      </c>
      <c r="O30" s="119">
        <v>277364.9499999999</v>
      </c>
      <c r="P30" s="52">
        <f t="shared" ref="P30:P45" si="66">IF(O30="","",(O30-N30)/N30)</f>
        <v>3.1047637372118603E-2</v>
      </c>
      <c r="R30" s="109" t="s">
        <v>74</v>
      </c>
      <c r="S30" s="19">
        <v>4768.4190000000008</v>
      </c>
      <c r="T30" s="154">
        <v>5015.1330000000007</v>
      </c>
      <c r="U30" s="154">
        <v>4911.1499999999996</v>
      </c>
      <c r="V30" s="154">
        <v>7549.5049999999992</v>
      </c>
      <c r="W30" s="154">
        <v>9045.7329999999984</v>
      </c>
      <c r="X30" s="154">
        <v>9256.7200000000012</v>
      </c>
      <c r="Y30" s="154">
        <v>8296.7439999999988</v>
      </c>
      <c r="Z30" s="154">
        <v>9856.137999999999</v>
      </c>
      <c r="AA30" s="154">
        <v>9306.1540000000005</v>
      </c>
      <c r="AB30" s="154">
        <v>13709.666999999996</v>
      </c>
      <c r="AC30" s="154">
        <v>12449.267000000005</v>
      </c>
      <c r="AD30" s="154">
        <v>12684.448000000004</v>
      </c>
      <c r="AE30" s="154">
        <v>16636.305</v>
      </c>
      <c r="AF30" s="119">
        <v>16755.181999999993</v>
      </c>
      <c r="AG30" s="52">
        <f t="shared" ref="AG30:AG45" si="67">IF(AF30="","",(AF30-AE30)/AE30)</f>
        <v>7.1456372073001265E-3</v>
      </c>
      <c r="AI30" s="125">
        <f t="shared" si="52"/>
        <v>0.46047109354109889</v>
      </c>
      <c r="AJ30" s="157">
        <f t="shared" si="53"/>
        <v>0.45757226895448566</v>
      </c>
      <c r="AK30" s="157">
        <f t="shared" si="54"/>
        <v>0.5419617422671561</v>
      </c>
      <c r="AL30" s="157">
        <f t="shared" si="55"/>
        <v>0.82888642292733761</v>
      </c>
      <c r="AM30" s="157">
        <f t="shared" si="56"/>
        <v>0.50636300335303253</v>
      </c>
      <c r="AN30" s="157">
        <f t="shared" si="57"/>
        <v>0.48905442795728249</v>
      </c>
      <c r="AO30" s="157">
        <f t="shared" si="58"/>
        <v>0.51556937685642856</v>
      </c>
      <c r="AP30" s="157">
        <f t="shared" si="59"/>
        <v>0.54755948056577153</v>
      </c>
      <c r="AQ30" s="157">
        <f t="shared" si="60"/>
        <v>0.92171330852361721</v>
      </c>
      <c r="AR30" s="157">
        <f t="shared" si="61"/>
        <v>0.57411865515950256</v>
      </c>
      <c r="AS30" s="157">
        <f t="shared" si="62"/>
        <v>0.6218671970115851</v>
      </c>
      <c r="AT30" s="157">
        <f t="shared" si="63"/>
        <v>0.49425784549142993</v>
      </c>
      <c r="AU30" s="157">
        <f t="shared" si="64"/>
        <v>0.6184207112272827</v>
      </c>
      <c r="AV30" s="157">
        <f t="shared" si="64"/>
        <v>0.60408433004963324</v>
      </c>
      <c r="AW30" s="52">
        <f t="shared" ref="AW30" si="68">IF(AV30="","",(AV30-AU30)/AU30)</f>
        <v>-2.3182246191590657E-2</v>
      </c>
      <c r="AY30" s="105"/>
      <c r="AZ30" s="105"/>
    </row>
    <row r="31" spans="1:52" ht="20.100000000000001" customHeight="1" x14ac:dyDescent="0.25">
      <c r="A31" s="121" t="s">
        <v>75</v>
      </c>
      <c r="B31" s="19">
        <v>167818.00999999992</v>
      </c>
      <c r="C31" s="154">
        <v>125233.35</v>
      </c>
      <c r="D31" s="154">
        <v>135773.26999999996</v>
      </c>
      <c r="E31" s="154">
        <v>78339.37000000001</v>
      </c>
      <c r="F31" s="154">
        <v>159104.78000000003</v>
      </c>
      <c r="G31" s="154">
        <v>179761.25999999998</v>
      </c>
      <c r="H31" s="154">
        <v>158233.01999999999</v>
      </c>
      <c r="I31" s="154">
        <v>184735.59</v>
      </c>
      <c r="J31" s="154">
        <v>131251.34</v>
      </c>
      <c r="K31" s="154">
        <v>209712.58</v>
      </c>
      <c r="L31" s="154">
        <v>208979.29</v>
      </c>
      <c r="M31" s="154">
        <v>346550.24000000046</v>
      </c>
      <c r="N31" s="154">
        <v>197005.59000000005</v>
      </c>
      <c r="O31" s="119">
        <v>326496.26000000018</v>
      </c>
      <c r="P31" s="52">
        <f t="shared" si="66"/>
        <v>0.65729439453976968</v>
      </c>
      <c r="R31" s="109" t="s">
        <v>75</v>
      </c>
      <c r="S31" s="19">
        <v>7424.4470000000001</v>
      </c>
      <c r="T31" s="154">
        <v>5510.3540000000003</v>
      </c>
      <c r="U31" s="154">
        <v>6830.2309999999961</v>
      </c>
      <c r="V31" s="154">
        <v>7114.5390000000007</v>
      </c>
      <c r="W31" s="154">
        <v>8082.2549999999983</v>
      </c>
      <c r="X31" s="154">
        <v>8938.91</v>
      </c>
      <c r="Y31" s="154">
        <v>8489.652</v>
      </c>
      <c r="Z31" s="154">
        <v>9926.7349999999988</v>
      </c>
      <c r="AA31" s="154">
        <v>10260.373</v>
      </c>
      <c r="AB31" s="154">
        <v>11780.022999999999</v>
      </c>
      <c r="AC31" s="154">
        <v>12880.835000000003</v>
      </c>
      <c r="AD31" s="154">
        <v>17712.749</v>
      </c>
      <c r="AE31" s="154">
        <v>13545.27300000001</v>
      </c>
      <c r="AF31" s="119">
        <v>20667.895000000015</v>
      </c>
      <c r="AG31" s="52">
        <f t="shared" si="67"/>
        <v>0.52583820200596909</v>
      </c>
      <c r="AI31" s="125">
        <f t="shared" si="52"/>
        <v>0.44241062088628053</v>
      </c>
      <c r="AJ31" s="157">
        <f t="shared" si="53"/>
        <v>0.44000691509090828</v>
      </c>
      <c r="AK31" s="157">
        <f t="shared" si="54"/>
        <v>0.50306153781226581</v>
      </c>
      <c r="AL31" s="157">
        <f t="shared" si="55"/>
        <v>0.908169034292719</v>
      </c>
      <c r="AM31" s="157">
        <f t="shared" si="56"/>
        <v>0.50798316681623246</v>
      </c>
      <c r="AN31" s="157">
        <f t="shared" si="57"/>
        <v>0.49726565111971294</v>
      </c>
      <c r="AO31" s="157">
        <f t="shared" si="58"/>
        <v>0.53652846921584385</v>
      </c>
      <c r="AP31" s="157">
        <f t="shared" si="59"/>
        <v>0.5373482716568041</v>
      </c>
      <c r="AQ31" s="157">
        <f t="shared" si="60"/>
        <v>0.78173472362263119</v>
      </c>
      <c r="AR31" s="157">
        <f t="shared" si="61"/>
        <v>0.56172228676028879</v>
      </c>
      <c r="AS31" s="157">
        <f t="shared" si="62"/>
        <v>0.61636897129854362</v>
      </c>
      <c r="AT31" s="157">
        <f t="shared" si="63"/>
        <v>0.51111633914897814</v>
      </c>
      <c r="AU31" s="157">
        <f t="shared" si="64"/>
        <v>0.68755779975583464</v>
      </c>
      <c r="AV31" s="157">
        <f t="shared" ref="AV31" si="69">(AF31/O31)*10</f>
        <v>0.63302088054546179</v>
      </c>
      <c r="AW31" s="52">
        <f t="shared" ref="AW31" si="70">IF(AV31="","",(AV31-AU31)/AU31)</f>
        <v>-7.9319759342036389E-2</v>
      </c>
      <c r="AY31" s="105"/>
      <c r="AZ31" s="105"/>
    </row>
    <row r="32" spans="1:52" ht="20.100000000000001" customHeight="1" x14ac:dyDescent="0.25">
      <c r="A32" s="121" t="s">
        <v>76</v>
      </c>
      <c r="B32" s="19">
        <v>169960.15000000005</v>
      </c>
      <c r="C32" s="154">
        <v>125324.62</v>
      </c>
      <c r="D32" s="154">
        <v>131109.87</v>
      </c>
      <c r="E32" s="154">
        <v>110880.58</v>
      </c>
      <c r="F32" s="154">
        <v>139339.33000000002</v>
      </c>
      <c r="G32" s="154">
        <v>172769.00000000006</v>
      </c>
      <c r="H32" s="154">
        <v>120807.59000000001</v>
      </c>
      <c r="I32" s="154">
        <v>195865.48</v>
      </c>
      <c r="J32" s="154">
        <v>150352.84</v>
      </c>
      <c r="K32" s="154">
        <v>244663.81999999998</v>
      </c>
      <c r="L32" s="154">
        <v>232991.83999999994</v>
      </c>
      <c r="M32" s="154">
        <v>238327.95000000016</v>
      </c>
      <c r="N32" s="154">
        <v>212281.96000000005</v>
      </c>
      <c r="O32" s="119">
        <v>278594.03000000009</v>
      </c>
      <c r="P32" s="52">
        <f t="shared" si="66"/>
        <v>0.31237732118169637</v>
      </c>
      <c r="R32" s="109" t="s">
        <v>76</v>
      </c>
      <c r="S32" s="19">
        <v>6997.9059999999999</v>
      </c>
      <c r="T32" s="154">
        <v>5641.7790000000005</v>
      </c>
      <c r="U32" s="154">
        <v>6955.6630000000014</v>
      </c>
      <c r="V32" s="154">
        <v>8794.5019999999968</v>
      </c>
      <c r="W32" s="154">
        <v>7652.6419999999989</v>
      </c>
      <c r="X32" s="154">
        <v>8505.6460000000006</v>
      </c>
      <c r="Y32" s="154">
        <v>6662.3990000000013</v>
      </c>
      <c r="Z32" s="154">
        <v>10370.893000000004</v>
      </c>
      <c r="AA32" s="154">
        <v>11386.056</v>
      </c>
      <c r="AB32" s="154">
        <v>12901.989000000001</v>
      </c>
      <c r="AC32" s="154">
        <v>14090.422</v>
      </c>
      <c r="AD32" s="154">
        <v>12972.172999999997</v>
      </c>
      <c r="AE32" s="154">
        <v>15054.097000000005</v>
      </c>
      <c r="AF32" s="119">
        <v>17500.974999999984</v>
      </c>
      <c r="AG32" s="52">
        <f t="shared" si="67"/>
        <v>0.1625390084838684</v>
      </c>
      <c r="AI32" s="125">
        <f t="shared" si="52"/>
        <v>0.4117380456536428</v>
      </c>
      <c r="AJ32" s="157">
        <f t="shared" si="53"/>
        <v>0.45017323810756427</v>
      </c>
      <c r="AK32" s="157">
        <f t="shared" si="54"/>
        <v>0.53052169146380823</v>
      </c>
      <c r="AL32" s="157">
        <f t="shared" si="55"/>
        <v>0.79315079340313666</v>
      </c>
      <c r="AM32" s="157">
        <f t="shared" si="56"/>
        <v>0.54920904241465762</v>
      </c>
      <c r="AN32" s="157">
        <f t="shared" si="57"/>
        <v>0.49231320433642595</v>
      </c>
      <c r="AO32" s="157">
        <f t="shared" si="58"/>
        <v>0.55148844538658548</v>
      </c>
      <c r="AP32" s="157">
        <f t="shared" si="59"/>
        <v>0.52949059732220316</v>
      </c>
      <c r="AQ32" s="157">
        <f t="shared" si="60"/>
        <v>0.75728905420077208</v>
      </c>
      <c r="AR32" s="157">
        <f t="shared" si="61"/>
        <v>0.52733538616375741</v>
      </c>
      <c r="AS32" s="157">
        <f t="shared" si="62"/>
        <v>0.60476032121983347</v>
      </c>
      <c r="AT32" s="157">
        <f t="shared" si="63"/>
        <v>0.54429927333323636</v>
      </c>
      <c r="AU32" s="157">
        <f t="shared" si="64"/>
        <v>0.70915573796284903</v>
      </c>
      <c r="AV32" s="157">
        <f t="shared" ref="AV32" si="71">(AF32/O32)*10</f>
        <v>0.6281891611245215</v>
      </c>
      <c r="AW32" s="52">
        <f t="shared" ref="AW32" si="72">IF(AV32="","",(AV32-AU32)/AU32)</f>
        <v>-0.11417319568042356</v>
      </c>
      <c r="AY32" s="105"/>
      <c r="AZ32" s="105"/>
    </row>
    <row r="33" spans="1:52" ht="20.100000000000001" customHeight="1" x14ac:dyDescent="0.25">
      <c r="A33" s="121" t="s">
        <v>77</v>
      </c>
      <c r="B33" s="19">
        <v>105627.73999999999</v>
      </c>
      <c r="C33" s="154">
        <v>146684.46999999994</v>
      </c>
      <c r="D33" s="154">
        <v>105806.44999999998</v>
      </c>
      <c r="E33" s="154">
        <v>156736.06999999992</v>
      </c>
      <c r="F33" s="154">
        <v>207228.25</v>
      </c>
      <c r="G33" s="154">
        <v>181747.00999999995</v>
      </c>
      <c r="H33" s="154">
        <v>156060.43000000002</v>
      </c>
      <c r="I33" s="154">
        <v>208341.1999999999</v>
      </c>
      <c r="J33" s="154">
        <v>123112.9</v>
      </c>
      <c r="K33" s="154">
        <v>228011.36000000013</v>
      </c>
      <c r="L33" s="154">
        <v>207260.46000000002</v>
      </c>
      <c r="M33" s="154">
        <v>271668.90999999992</v>
      </c>
      <c r="N33" s="154">
        <v>296994.00000000006</v>
      </c>
      <c r="O33" s="119"/>
      <c r="P33" s="52" t="str">
        <f t="shared" si="66"/>
        <v/>
      </c>
      <c r="R33" s="109" t="s">
        <v>77</v>
      </c>
      <c r="S33" s="19">
        <v>5233.5920000000015</v>
      </c>
      <c r="T33" s="154">
        <v>6774.5830000000024</v>
      </c>
      <c r="U33" s="154">
        <v>6184.9250000000011</v>
      </c>
      <c r="V33" s="154">
        <v>12346.015000000001</v>
      </c>
      <c r="W33" s="154">
        <v>9823.5429999999997</v>
      </c>
      <c r="X33" s="154">
        <v>9567.4180000000015</v>
      </c>
      <c r="Y33" s="154">
        <v>8927.2699999999986</v>
      </c>
      <c r="Z33" s="154">
        <v>11110.941999999997</v>
      </c>
      <c r="AA33" s="154">
        <v>11997.332</v>
      </c>
      <c r="AB33" s="154">
        <v>12224.240000000003</v>
      </c>
      <c r="AC33" s="154">
        <v>10503.531999999996</v>
      </c>
      <c r="AD33" s="154">
        <v>13714.956999999997</v>
      </c>
      <c r="AE33" s="154">
        <v>20017.547999999999</v>
      </c>
      <c r="AF33" s="119"/>
      <c r="AG33" s="52" t="str">
        <f t="shared" si="67"/>
        <v/>
      </c>
      <c r="AI33" s="125">
        <f t="shared" si="52"/>
        <v>0.49547514696423517</v>
      </c>
      <c r="AJ33" s="157">
        <f t="shared" si="53"/>
        <v>0.46184732439637305</v>
      </c>
      <c r="AK33" s="157">
        <f t="shared" si="54"/>
        <v>0.58455084732547036</v>
      </c>
      <c r="AL33" s="157">
        <f t="shared" si="55"/>
        <v>0.78769456194735565</v>
      </c>
      <c r="AM33" s="157">
        <f t="shared" si="56"/>
        <v>0.4740445861025222</v>
      </c>
      <c r="AN33" s="157">
        <f t="shared" si="57"/>
        <v>0.52641405214864356</v>
      </c>
      <c r="AO33" s="157">
        <f t="shared" si="58"/>
        <v>0.57203930554337168</v>
      </c>
      <c r="AP33" s="157">
        <f t="shared" si="59"/>
        <v>0.53330507840023977</v>
      </c>
      <c r="AQ33" s="157">
        <f t="shared" si="60"/>
        <v>0.97449836694611214</v>
      </c>
      <c r="AR33" s="157">
        <f t="shared" si="61"/>
        <v>0.53612416504160132</v>
      </c>
      <c r="AS33" s="157">
        <f t="shared" si="62"/>
        <v>0.50677934421259097</v>
      </c>
      <c r="AT33" s="157">
        <f t="shared" si="63"/>
        <v>0.50484087413609458</v>
      </c>
      <c r="AU33" s="157">
        <f t="shared" si="64"/>
        <v>0.67400513141679608</v>
      </c>
      <c r="AV33" s="157"/>
      <c r="AW33" s="52"/>
      <c r="AY33" s="105"/>
      <c r="AZ33" s="105"/>
    </row>
    <row r="34" spans="1:52" ht="20.100000000000001" customHeight="1" x14ac:dyDescent="0.25">
      <c r="A34" s="121" t="s">
        <v>78</v>
      </c>
      <c r="B34" s="19">
        <v>172955.39000000004</v>
      </c>
      <c r="C34" s="154">
        <v>88363.709999999992</v>
      </c>
      <c r="D34" s="154">
        <v>120306.19000000003</v>
      </c>
      <c r="E34" s="154">
        <v>142180.06</v>
      </c>
      <c r="F34" s="154">
        <v>163672.61999999994</v>
      </c>
      <c r="G34" s="154">
        <v>227414.28000000014</v>
      </c>
      <c r="H34" s="154">
        <v>160527.01</v>
      </c>
      <c r="I34" s="154">
        <v>247253.33</v>
      </c>
      <c r="J34" s="154">
        <v>159193.67000000001</v>
      </c>
      <c r="K34" s="154">
        <v>248660.12999999995</v>
      </c>
      <c r="L34" s="154">
        <v>200913.27999999997</v>
      </c>
      <c r="M34" s="154">
        <v>276808.68999999983</v>
      </c>
      <c r="N34" s="154">
        <v>222974.87999999986</v>
      </c>
      <c r="O34" s="119"/>
      <c r="P34" s="52" t="str">
        <f t="shared" si="66"/>
        <v/>
      </c>
      <c r="R34" s="109" t="s">
        <v>78</v>
      </c>
      <c r="S34" s="19">
        <v>8418.2340000000022</v>
      </c>
      <c r="T34" s="154">
        <v>4390.6889999999994</v>
      </c>
      <c r="U34" s="154">
        <v>6848.4070000000011</v>
      </c>
      <c r="V34" s="154">
        <v>11167.32799999999</v>
      </c>
      <c r="W34" s="154">
        <v>8872.2850000000017</v>
      </c>
      <c r="X34" s="154">
        <v>11662.620000000006</v>
      </c>
      <c r="Y34" s="154">
        <v>9423.9899999999961</v>
      </c>
      <c r="Z34" s="154">
        <v>14481.375000000004</v>
      </c>
      <c r="AA34" s="154">
        <v>12803.287</v>
      </c>
      <c r="AB34" s="154">
        <v>13718.046000000006</v>
      </c>
      <c r="AC34" s="154">
        <v>12228.946999999995</v>
      </c>
      <c r="AD34" s="154">
        <v>14526.821999999995</v>
      </c>
      <c r="AE34" s="154">
        <v>14380.717000000002</v>
      </c>
      <c r="AF34" s="119"/>
      <c r="AG34" s="52" t="str">
        <f t="shared" si="67"/>
        <v/>
      </c>
      <c r="AI34" s="125">
        <f t="shared" si="52"/>
        <v>0.48672862985073784</v>
      </c>
      <c r="AJ34" s="157">
        <f t="shared" si="53"/>
        <v>0.49688825876595721</v>
      </c>
      <c r="AK34" s="157">
        <f t="shared" si="54"/>
        <v>0.56924809937044796</v>
      </c>
      <c r="AL34" s="157">
        <f t="shared" si="55"/>
        <v>0.78543559483657488</v>
      </c>
      <c r="AM34" s="157">
        <f t="shared" si="56"/>
        <v>0.54207508867396426</v>
      </c>
      <c r="AN34" s="157">
        <f t="shared" si="57"/>
        <v>0.51283586940978365</v>
      </c>
      <c r="AO34" s="157">
        <f t="shared" si="58"/>
        <v>0.58706569068968495</v>
      </c>
      <c r="AP34" s="157">
        <f t="shared" si="59"/>
        <v>0.58568978626091728</v>
      </c>
      <c r="AQ34" s="157">
        <f t="shared" si="60"/>
        <v>0.80425854872244606</v>
      </c>
      <c r="AR34" s="157">
        <f t="shared" si="61"/>
        <v>0.55167855015599043</v>
      </c>
      <c r="AS34" s="157">
        <f t="shared" si="62"/>
        <v>0.60866792877006426</v>
      </c>
      <c r="AT34" s="157">
        <f t="shared" si="63"/>
        <v>0.52479645779906703</v>
      </c>
      <c r="AU34" s="157">
        <f t="shared" si="64"/>
        <v>0.64494785242176211</v>
      </c>
      <c r="AV34" s="157"/>
      <c r="AW34" s="52"/>
      <c r="AY34" s="105"/>
      <c r="AZ34" s="105"/>
    </row>
    <row r="35" spans="1:52" ht="20.100000000000001" customHeight="1" x14ac:dyDescent="0.25">
      <c r="A35" s="121" t="s">
        <v>79</v>
      </c>
      <c r="B35" s="19">
        <v>153575.38000000003</v>
      </c>
      <c r="C35" s="154">
        <v>146031.1</v>
      </c>
      <c r="D35" s="154">
        <v>129411.21999999994</v>
      </c>
      <c r="E35" s="154">
        <v>179559.8899999999</v>
      </c>
      <c r="F35" s="154">
        <v>269358.03999999998</v>
      </c>
      <c r="G35" s="154">
        <v>237433.11000000002</v>
      </c>
      <c r="H35" s="154">
        <v>147722.47000000009</v>
      </c>
      <c r="I35" s="154">
        <v>207140.0799999999</v>
      </c>
      <c r="J35" s="154">
        <v>176201.44</v>
      </c>
      <c r="K35" s="154">
        <v>278510.38</v>
      </c>
      <c r="L35" s="154">
        <v>285531.50000000006</v>
      </c>
      <c r="M35" s="154">
        <v>278816.86</v>
      </c>
      <c r="N35" s="154">
        <v>235042.49999999983</v>
      </c>
      <c r="O35" s="119"/>
      <c r="P35" s="52" t="str">
        <f t="shared" si="66"/>
        <v/>
      </c>
      <c r="R35" s="109" t="s">
        <v>79</v>
      </c>
      <c r="S35" s="19">
        <v>8202.5570000000007</v>
      </c>
      <c r="T35" s="154">
        <v>7142.6719999999987</v>
      </c>
      <c r="U35" s="154">
        <v>8489.8880000000008</v>
      </c>
      <c r="V35" s="154">
        <v>14058.68400000001</v>
      </c>
      <c r="W35" s="154">
        <v>13129.382000000001</v>
      </c>
      <c r="X35" s="154">
        <v>12275.063000000002</v>
      </c>
      <c r="Y35" s="154">
        <v>8407.0900000000038</v>
      </c>
      <c r="Z35" s="154">
        <v>11587.890000000009</v>
      </c>
      <c r="AA35" s="154">
        <v>14215.772000000001</v>
      </c>
      <c r="AB35" s="154">
        <v>14177.262000000006</v>
      </c>
      <c r="AC35" s="154">
        <v>16500.630999999998</v>
      </c>
      <c r="AD35" s="154">
        <v>15555.110999999997</v>
      </c>
      <c r="AE35" s="154">
        <v>16554.87</v>
      </c>
      <c r="AF35" s="119"/>
      <c r="AG35" s="52" t="str">
        <f t="shared" si="67"/>
        <v/>
      </c>
      <c r="AI35" s="125">
        <f t="shared" si="52"/>
        <v>0.53410624801970208</v>
      </c>
      <c r="AJ35" s="157">
        <f t="shared" si="53"/>
        <v>0.48911992034573448</v>
      </c>
      <c r="AK35" s="157">
        <f t="shared" si="54"/>
        <v>0.65603956133015395</v>
      </c>
      <c r="AL35" s="157">
        <f t="shared" si="55"/>
        <v>0.7829523620224994</v>
      </c>
      <c r="AM35" s="157">
        <f t="shared" si="56"/>
        <v>0.48743234098377025</v>
      </c>
      <c r="AN35" s="157">
        <f t="shared" si="57"/>
        <v>0.51699036414929667</v>
      </c>
      <c r="AO35" s="157">
        <f t="shared" si="58"/>
        <v>0.56911382540516675</v>
      </c>
      <c r="AP35" s="157">
        <f t="shared" si="59"/>
        <v>0.55942287943501878</v>
      </c>
      <c r="AQ35" s="157">
        <f t="shared" si="60"/>
        <v>0.8067909093137946</v>
      </c>
      <c r="AR35" s="157">
        <f t="shared" si="61"/>
        <v>0.5090389090704629</v>
      </c>
      <c r="AS35" s="157">
        <f t="shared" si="62"/>
        <v>0.57789179127346701</v>
      </c>
      <c r="AT35" s="157">
        <f t="shared" si="63"/>
        <v>0.55789707265191923</v>
      </c>
      <c r="AU35" s="157">
        <f t="shared" si="64"/>
        <v>0.70433517342608298</v>
      </c>
      <c r="AV35" s="157"/>
      <c r="AW35" s="52"/>
      <c r="AY35" s="105"/>
      <c r="AZ35" s="105"/>
    </row>
    <row r="36" spans="1:52" ht="20.100000000000001" customHeight="1" x14ac:dyDescent="0.25">
      <c r="A36" s="121" t="s">
        <v>80</v>
      </c>
      <c r="B36" s="19">
        <v>172174.69999999992</v>
      </c>
      <c r="C36" s="154">
        <v>197846.85999999996</v>
      </c>
      <c r="D36" s="154">
        <v>108041.16999999998</v>
      </c>
      <c r="E36" s="154">
        <v>128500.73000000004</v>
      </c>
      <c r="F36" s="154">
        <v>196762.29</v>
      </c>
      <c r="G36" s="154">
        <v>236160.21999999988</v>
      </c>
      <c r="H36" s="154">
        <v>161077.74999999983</v>
      </c>
      <c r="I36" s="154">
        <v>171433.78</v>
      </c>
      <c r="J36" s="154">
        <v>180051.81</v>
      </c>
      <c r="K36" s="154">
        <v>296230.03000000038</v>
      </c>
      <c r="L36" s="154">
        <v>286249.10999999993</v>
      </c>
      <c r="M36" s="154">
        <v>219148.08999999985</v>
      </c>
      <c r="N36" s="154">
        <v>238079.20999999993</v>
      </c>
      <c r="O36" s="119"/>
      <c r="P36" s="52" t="str">
        <f t="shared" si="66"/>
        <v/>
      </c>
      <c r="R36" s="109" t="s">
        <v>80</v>
      </c>
      <c r="S36" s="19">
        <v>7606.0559999999978</v>
      </c>
      <c r="T36" s="154">
        <v>8313.0869999999995</v>
      </c>
      <c r="U36" s="154">
        <v>6909.0559999999987</v>
      </c>
      <c r="V36" s="154">
        <v>9139.0069999999996</v>
      </c>
      <c r="W36" s="154">
        <v>8531.6860000000033</v>
      </c>
      <c r="X36" s="154">
        <v>10841.422999999999</v>
      </c>
      <c r="Y36" s="154">
        <v>9653.1510000000035</v>
      </c>
      <c r="Z36" s="154">
        <v>9956.3179999999975</v>
      </c>
      <c r="AA36" s="154">
        <v>13765.152</v>
      </c>
      <c r="AB36" s="154">
        <v>14750.275999999996</v>
      </c>
      <c r="AC36" s="154">
        <v>15789.42300000001</v>
      </c>
      <c r="AD36" s="154">
        <v>12744.038000000008</v>
      </c>
      <c r="AE36" s="154">
        <v>16099.816000000001</v>
      </c>
      <c r="AF36" s="119"/>
      <c r="AG36" s="52" t="str">
        <f t="shared" si="67"/>
        <v/>
      </c>
      <c r="AI36" s="125">
        <f t="shared" si="52"/>
        <v>0.44176385961468218</v>
      </c>
      <c r="AJ36" s="157">
        <f t="shared" si="53"/>
        <v>0.42017785877420555</v>
      </c>
      <c r="AK36" s="157">
        <f t="shared" si="54"/>
        <v>0.63948363387771534</v>
      </c>
      <c r="AL36" s="157">
        <f t="shared" si="55"/>
        <v>0.71120273013234991</v>
      </c>
      <c r="AM36" s="157">
        <f t="shared" si="56"/>
        <v>0.43360371542738207</v>
      </c>
      <c r="AN36" s="157">
        <f t="shared" si="57"/>
        <v>0.45907066820991294</v>
      </c>
      <c r="AO36" s="157">
        <f t="shared" si="58"/>
        <v>0.59928518991605073</v>
      </c>
      <c r="AP36" s="157">
        <f t="shared" si="59"/>
        <v>0.5807675710119673</v>
      </c>
      <c r="AQ36" s="157">
        <f t="shared" si="60"/>
        <v>0.76451061502797446</v>
      </c>
      <c r="AR36" s="157">
        <f t="shared" si="61"/>
        <v>0.49793317713264845</v>
      </c>
      <c r="AS36" s="157">
        <f t="shared" si="62"/>
        <v>0.55159727832865624</v>
      </c>
      <c r="AT36" s="157">
        <f t="shared" si="63"/>
        <v>0.58152630944673145</v>
      </c>
      <c r="AU36" s="157">
        <f t="shared" si="64"/>
        <v>0.67623779497588243</v>
      </c>
      <c r="AV36" s="157"/>
      <c r="AW36" s="52"/>
      <c r="AY36" s="105"/>
      <c r="AZ36" s="105"/>
    </row>
    <row r="37" spans="1:52" ht="20.100000000000001" customHeight="1" x14ac:dyDescent="0.25">
      <c r="A37" s="121" t="s">
        <v>81</v>
      </c>
      <c r="B37" s="19">
        <v>184593.24000000002</v>
      </c>
      <c r="C37" s="154">
        <v>144138.26999999993</v>
      </c>
      <c r="D37" s="154">
        <v>79979.249999999985</v>
      </c>
      <c r="E37" s="154">
        <v>122753.58</v>
      </c>
      <c r="F37" s="154">
        <v>216171.5800000001</v>
      </c>
      <c r="G37" s="154">
        <v>152140.34000000008</v>
      </c>
      <c r="H37" s="154">
        <v>149450.11999999976</v>
      </c>
      <c r="I37" s="154">
        <v>137515.64999999997</v>
      </c>
      <c r="J37" s="154">
        <v>157796.10999999999</v>
      </c>
      <c r="K37" s="154">
        <v>248422.98999999993</v>
      </c>
      <c r="L37" s="154">
        <v>193839.00999999995</v>
      </c>
      <c r="M37" s="154">
        <v>185628.20999999996</v>
      </c>
      <c r="N37" s="154">
        <v>268684.67999999988</v>
      </c>
      <c r="O37" s="119"/>
      <c r="P37" s="52" t="str">
        <f t="shared" si="66"/>
        <v/>
      </c>
      <c r="R37" s="109" t="s">
        <v>81</v>
      </c>
      <c r="S37" s="19">
        <v>8950.255000000001</v>
      </c>
      <c r="T37" s="154">
        <v>8091.360999999999</v>
      </c>
      <c r="U37" s="154">
        <v>7317.6259999999966</v>
      </c>
      <c r="V37" s="154">
        <v>9009.7860000000001</v>
      </c>
      <c r="W37" s="154">
        <v>11821.654999999999</v>
      </c>
      <c r="X37" s="154">
        <v>8422.7539999999954</v>
      </c>
      <c r="Y37" s="154">
        <v>8932.4599999999973</v>
      </c>
      <c r="Z37" s="154">
        <v>10856.737000000006</v>
      </c>
      <c r="AA37" s="154">
        <v>13503.767</v>
      </c>
      <c r="AB37" s="154">
        <v>13395.533000000005</v>
      </c>
      <c r="AC37" s="154">
        <v>12829.427999999996</v>
      </c>
      <c r="AD37" s="154">
        <v>12358.695999999998</v>
      </c>
      <c r="AE37" s="154">
        <v>18338.251</v>
      </c>
      <c r="AF37" s="119"/>
      <c r="AG37" s="52" t="str">
        <f t="shared" si="67"/>
        <v/>
      </c>
      <c r="AI37" s="125">
        <f t="shared" si="52"/>
        <v>0.48486363856011194</v>
      </c>
      <c r="AJ37" s="157">
        <f t="shared" si="53"/>
        <v>0.56136104589017211</v>
      </c>
      <c r="AK37" s="157">
        <f t="shared" si="54"/>
        <v>0.91494056270845225</v>
      </c>
      <c r="AL37" s="157">
        <f t="shared" si="55"/>
        <v>0.73397337983951261</v>
      </c>
      <c r="AM37" s="157">
        <f t="shared" si="56"/>
        <v>0.54686443981211563</v>
      </c>
      <c r="AN37" s="157">
        <f t="shared" si="57"/>
        <v>0.55361740351046873</v>
      </c>
      <c r="AO37" s="157">
        <f t="shared" si="58"/>
        <v>0.59768837923984341</v>
      </c>
      <c r="AP37" s="157">
        <f t="shared" si="59"/>
        <v>0.78949101429546453</v>
      </c>
      <c r="AQ37" s="157">
        <f t="shared" si="60"/>
        <v>0.85577312393822647</v>
      </c>
      <c r="AR37" s="157">
        <f t="shared" si="61"/>
        <v>0.5392227587309858</v>
      </c>
      <c r="AS37" s="157">
        <f t="shared" si="62"/>
        <v>0.66185996306935324</v>
      </c>
      <c r="AT37" s="157">
        <f t="shared" si="63"/>
        <v>0.66577682346880351</v>
      </c>
      <c r="AU37" s="157">
        <f t="shared" si="64"/>
        <v>0.68251941271828409</v>
      </c>
      <c r="AV37" s="157"/>
      <c r="AW37" s="52"/>
      <c r="AY37" s="105"/>
      <c r="AZ37" s="105"/>
    </row>
    <row r="38" spans="1:52" ht="20.100000000000001" customHeight="1" x14ac:dyDescent="0.25">
      <c r="A38" s="121" t="s">
        <v>82</v>
      </c>
      <c r="B38" s="19">
        <v>174808.49999999997</v>
      </c>
      <c r="C38" s="154">
        <v>100779.39000000001</v>
      </c>
      <c r="D38" s="154">
        <v>69029.49000000002</v>
      </c>
      <c r="E38" s="154">
        <v>154336.00999999978</v>
      </c>
      <c r="F38" s="154">
        <v>191835.92000000007</v>
      </c>
      <c r="G38" s="154">
        <v>123373.27999999998</v>
      </c>
      <c r="H38" s="154">
        <v>139248.31999999989</v>
      </c>
      <c r="I38" s="154">
        <v>159507.64999999994</v>
      </c>
      <c r="J38" s="154">
        <v>217628.21</v>
      </c>
      <c r="K38" s="154">
        <v>280094.85000000021</v>
      </c>
      <c r="L38" s="154">
        <v>221001.43999999986</v>
      </c>
      <c r="M38" s="154">
        <v>221954.72000000006</v>
      </c>
      <c r="N38" s="154">
        <v>212878.01</v>
      </c>
      <c r="O38" s="119"/>
      <c r="P38" s="52" t="str">
        <f t="shared" si="66"/>
        <v/>
      </c>
      <c r="R38" s="109" t="s">
        <v>82</v>
      </c>
      <c r="S38" s="19">
        <v>8836.2159999999967</v>
      </c>
      <c r="T38" s="154">
        <v>6184.2449999999999</v>
      </c>
      <c r="U38" s="154">
        <v>6843.8590000000013</v>
      </c>
      <c r="V38" s="154">
        <v>12325.401000000003</v>
      </c>
      <c r="W38" s="154">
        <v>11790.632999999998</v>
      </c>
      <c r="X38" s="154">
        <v>8857.4580000000024</v>
      </c>
      <c r="Y38" s="154">
        <v>10603.755000000001</v>
      </c>
      <c r="Z38" s="154">
        <v>13090.348000000009</v>
      </c>
      <c r="AA38" s="154">
        <v>16694.899000000001</v>
      </c>
      <c r="AB38" s="154">
        <v>17343.396999999994</v>
      </c>
      <c r="AC38" s="154">
        <v>14141.986999999999</v>
      </c>
      <c r="AD38" s="154">
        <v>13795.060000000012</v>
      </c>
      <c r="AE38" s="154">
        <v>14443.265999999998</v>
      </c>
      <c r="AF38" s="119"/>
      <c r="AG38" s="52" t="str">
        <f t="shared" si="67"/>
        <v/>
      </c>
      <c r="AI38" s="125">
        <f t="shared" si="52"/>
        <v>0.50547976786025839</v>
      </c>
      <c r="AJ38" s="157">
        <f t="shared" si="53"/>
        <v>0.61364183688748253</v>
      </c>
      <c r="AK38" s="157">
        <f t="shared" si="54"/>
        <v>0.99143989040046498</v>
      </c>
      <c r="AL38" s="157">
        <f t="shared" si="55"/>
        <v>0.79860824444016809</v>
      </c>
      <c r="AM38" s="157">
        <f t="shared" si="56"/>
        <v>0.61462071336796531</v>
      </c>
      <c r="AN38" s="157">
        <f t="shared" si="57"/>
        <v>0.7179397354111039</v>
      </c>
      <c r="AO38" s="157">
        <f t="shared" si="58"/>
        <v>0.76149967195295487</v>
      </c>
      <c r="AP38" s="157">
        <f t="shared" si="59"/>
        <v>0.82067211196453671</v>
      </c>
      <c r="AQ38" s="157">
        <f t="shared" si="60"/>
        <v>0.76712936250314256</v>
      </c>
      <c r="AR38" s="157">
        <f t="shared" si="61"/>
        <v>0.61919728263479246</v>
      </c>
      <c r="AS38" s="157">
        <f t="shared" si="62"/>
        <v>0.63990474451207224</v>
      </c>
      <c r="AT38" s="157">
        <f t="shared" si="63"/>
        <v>0.62152586797883858</v>
      </c>
      <c r="AU38" s="157">
        <f t="shared" si="64"/>
        <v>0.67847618455283365</v>
      </c>
      <c r="AV38" s="157"/>
      <c r="AW38" s="52"/>
      <c r="AY38" s="105"/>
      <c r="AZ38" s="105"/>
    </row>
    <row r="39" spans="1:52" ht="20.100000000000001" customHeight="1" x14ac:dyDescent="0.25">
      <c r="A39" s="121" t="s">
        <v>83</v>
      </c>
      <c r="B39" s="19">
        <v>143517.88</v>
      </c>
      <c r="C39" s="154">
        <v>108144.17000000003</v>
      </c>
      <c r="D39" s="154">
        <v>125852.90000000002</v>
      </c>
      <c r="E39" s="154">
        <v>102029.78999999992</v>
      </c>
      <c r="F39" s="154">
        <v>191064.2</v>
      </c>
      <c r="G39" s="154">
        <v>143527.37999999992</v>
      </c>
      <c r="H39" s="154">
        <v>151132.13000000012</v>
      </c>
      <c r="I39" s="154">
        <v>135712.65999999989</v>
      </c>
      <c r="J39" s="154">
        <v>269199.01</v>
      </c>
      <c r="K39" s="154">
        <v>227951.96000000008</v>
      </c>
      <c r="L39" s="154">
        <v>225932.47000000003</v>
      </c>
      <c r="M39" s="154">
        <v>214073.61999999997</v>
      </c>
      <c r="N39" s="154">
        <v>249695.15999999995</v>
      </c>
      <c r="O39" s="119"/>
      <c r="P39" s="52" t="str">
        <f t="shared" si="66"/>
        <v/>
      </c>
      <c r="R39" s="109" t="s">
        <v>83</v>
      </c>
      <c r="S39" s="19">
        <v>8561.616</v>
      </c>
      <c r="T39" s="154">
        <v>7679.9049999999988</v>
      </c>
      <c r="U39" s="154">
        <v>10402.912</v>
      </c>
      <c r="V39" s="154">
        <v>7707.6290000000035</v>
      </c>
      <c r="W39" s="154">
        <v>12654.747000000003</v>
      </c>
      <c r="X39" s="154">
        <v>9979.3469999999979</v>
      </c>
      <c r="Y39" s="154">
        <v>10712.686999999996</v>
      </c>
      <c r="Z39" s="154">
        <v>11080.005999999999</v>
      </c>
      <c r="AA39" s="154">
        <v>17646.002</v>
      </c>
      <c r="AB39" s="154">
        <v>15712.195000000003</v>
      </c>
      <c r="AC39" s="154">
        <v>14615.516000000009</v>
      </c>
      <c r="AD39" s="154">
        <v>15584.514000000003</v>
      </c>
      <c r="AE39" s="154">
        <v>19192.698</v>
      </c>
      <c r="AF39" s="119"/>
      <c r="AG39" s="52" t="str">
        <f t="shared" si="67"/>
        <v/>
      </c>
      <c r="AI39" s="125">
        <f t="shared" ref="AI39:AJ45" si="73">(S39/B39)*10</f>
        <v>0.59655396247491954</v>
      </c>
      <c r="AJ39" s="157">
        <f t="shared" si="73"/>
        <v>0.7101543245465749</v>
      </c>
      <c r="AK39" s="157">
        <f t="shared" ref="AK39:AS41" si="74">IF(U39="","",(U39/D39)*10)</f>
        <v>0.82659295097689434</v>
      </c>
      <c r="AL39" s="157">
        <f t="shared" si="74"/>
        <v>0.75542927217629385</v>
      </c>
      <c r="AM39" s="157">
        <f t="shared" si="74"/>
        <v>0.66232957299169615</v>
      </c>
      <c r="AN39" s="157">
        <f t="shared" si="74"/>
        <v>0.69529221532504837</v>
      </c>
      <c r="AO39" s="157">
        <f t="shared" si="74"/>
        <v>0.70882922115899427</v>
      </c>
      <c r="AP39" s="157">
        <f t="shared" si="74"/>
        <v>0.81643127472411259</v>
      </c>
      <c r="AQ39" s="157">
        <f t="shared" si="74"/>
        <v>0.6555002561116402</v>
      </c>
      <c r="AR39" s="157">
        <f t="shared" si="74"/>
        <v>0.68927659143619546</v>
      </c>
      <c r="AS39" s="157">
        <f t="shared" si="74"/>
        <v>0.64689754420867462</v>
      </c>
      <c r="AT39" s="157">
        <f t="shared" ref="AT39:AT41" si="75">IF(AD39="","",(AD39/M39)*10)</f>
        <v>0.72799787288130147</v>
      </c>
      <c r="AU39" s="157">
        <f t="shared" ref="AU39:AV41" si="76">IF(AE39="","",(AE39/N39)*10)</f>
        <v>0.76864517518080866</v>
      </c>
      <c r="AV39" s="157"/>
      <c r="AW39" s="52"/>
      <c r="AY39" s="105"/>
      <c r="AZ39" s="105"/>
    </row>
    <row r="40" spans="1:52" ht="20.100000000000001" customHeight="1" thickBot="1" x14ac:dyDescent="0.3">
      <c r="A40" s="121" t="s">
        <v>84</v>
      </c>
      <c r="B40" s="19">
        <v>152820.21000000002</v>
      </c>
      <c r="C40" s="154">
        <v>216465.13999999996</v>
      </c>
      <c r="D40" s="154">
        <v>85804.429999999964</v>
      </c>
      <c r="E40" s="154">
        <v>229961.75</v>
      </c>
      <c r="F40" s="154">
        <v>233293.19000000015</v>
      </c>
      <c r="G40" s="154">
        <v>149139.44999999995</v>
      </c>
      <c r="H40" s="154">
        <v>169639.46999999994</v>
      </c>
      <c r="I40" s="154">
        <v>161502.75000000003</v>
      </c>
      <c r="J40" s="154">
        <v>201567.8</v>
      </c>
      <c r="K40" s="154">
        <v>231272.66000000015</v>
      </c>
      <c r="L40" s="154">
        <v>249366.14000000007</v>
      </c>
      <c r="M40" s="154">
        <v>245043.78000000009</v>
      </c>
      <c r="N40" s="154">
        <v>273132.06000000006</v>
      </c>
      <c r="O40" s="119"/>
      <c r="P40" s="52" t="str">
        <f t="shared" si="66"/>
        <v/>
      </c>
      <c r="R40" s="110" t="s">
        <v>84</v>
      </c>
      <c r="S40" s="19">
        <v>8577.6339999999964</v>
      </c>
      <c r="T40" s="154">
        <v>10729.738000000001</v>
      </c>
      <c r="U40" s="154">
        <v>8400.3320000000022</v>
      </c>
      <c r="V40" s="154">
        <v>14080.129999999997</v>
      </c>
      <c r="W40" s="154">
        <v>13582.820000000003</v>
      </c>
      <c r="X40" s="154">
        <v>9345.7980000000007</v>
      </c>
      <c r="Y40" s="154">
        <v>11478.792000000003</v>
      </c>
      <c r="Z40" s="154">
        <v>14722.865999999998</v>
      </c>
      <c r="AA40" s="154">
        <v>13500.736999999999</v>
      </c>
      <c r="AB40" s="154">
        <v>16104.085999999999</v>
      </c>
      <c r="AC40" s="154">
        <v>14131.660999999996</v>
      </c>
      <c r="AD40" s="154">
        <v>17317.553000000004</v>
      </c>
      <c r="AE40" s="154">
        <v>18166.316999999999</v>
      </c>
      <c r="AF40" s="119"/>
      <c r="AG40" s="52" t="str">
        <f t="shared" si="67"/>
        <v/>
      </c>
      <c r="AI40" s="125">
        <f t="shared" si="73"/>
        <v>0.56128924309160388</v>
      </c>
      <c r="AJ40" s="157">
        <f t="shared" si="73"/>
        <v>0.49567972006947647</v>
      </c>
      <c r="AK40" s="157">
        <f t="shared" si="74"/>
        <v>0.9790091257525988</v>
      </c>
      <c r="AL40" s="157">
        <f t="shared" si="74"/>
        <v>0.61228139027468687</v>
      </c>
      <c r="AM40" s="157">
        <f t="shared" si="74"/>
        <v>0.5822210241113337</v>
      </c>
      <c r="AN40" s="157">
        <f t="shared" si="74"/>
        <v>0.62664828118918259</v>
      </c>
      <c r="AO40" s="157">
        <f t="shared" si="74"/>
        <v>0.67665809142176681</v>
      </c>
      <c r="AP40" s="157">
        <f t="shared" si="74"/>
        <v>0.91161704676855315</v>
      </c>
      <c r="AQ40" s="157">
        <f t="shared" si="74"/>
        <v>0.66978639445387611</v>
      </c>
      <c r="AR40" s="157">
        <f t="shared" si="74"/>
        <v>0.69632467581771174</v>
      </c>
      <c r="AS40" s="157">
        <f t="shared" si="74"/>
        <v>0.56670328216974419</v>
      </c>
      <c r="AT40" s="157">
        <f t="shared" si="75"/>
        <v>0.70671261274209851</v>
      </c>
      <c r="AU40" s="157">
        <f t="shared" si="76"/>
        <v>0.66511111877529117</v>
      </c>
      <c r="AV40" s="157"/>
      <c r="AW40" s="52"/>
      <c r="AY40" s="105"/>
      <c r="AZ40" s="105"/>
    </row>
    <row r="41" spans="1:52" ht="20.100000000000001" customHeight="1" thickBot="1" x14ac:dyDescent="0.3">
      <c r="A41" s="35" t="str">
        <f>A19</f>
        <v>jan-abr</v>
      </c>
      <c r="B41" s="167">
        <f>SUM(B29:B32)</f>
        <v>553446.31999999995</v>
      </c>
      <c r="C41" s="168">
        <f t="shared" ref="C41:O41" si="77">SUM(C29:C32)</f>
        <v>485061.35</v>
      </c>
      <c r="D41" s="168">
        <f t="shared" si="77"/>
        <v>468820.27999999991</v>
      </c>
      <c r="E41" s="168">
        <f t="shared" si="77"/>
        <v>380235.41000000003</v>
      </c>
      <c r="F41" s="168">
        <f t="shared" si="77"/>
        <v>658224.49</v>
      </c>
      <c r="G41" s="168">
        <f t="shared" si="77"/>
        <v>707136.81999999983</v>
      </c>
      <c r="H41" s="168">
        <f t="shared" si="77"/>
        <v>567302.74</v>
      </c>
      <c r="I41" s="168">
        <f t="shared" si="77"/>
        <v>725969.91999999993</v>
      </c>
      <c r="J41" s="168">
        <f t="shared" si="77"/>
        <v>490442.66000000003</v>
      </c>
      <c r="K41" s="168">
        <f t="shared" si="77"/>
        <v>894234.32</v>
      </c>
      <c r="L41" s="168">
        <f t="shared" si="77"/>
        <v>873245.67999999993</v>
      </c>
      <c r="M41" s="168">
        <f t="shared" si="77"/>
        <v>1055779.9100000008</v>
      </c>
      <c r="N41" s="168">
        <f t="shared" si="77"/>
        <v>872729.09999999986</v>
      </c>
      <c r="O41" s="169">
        <f t="shared" si="77"/>
        <v>1104511.8400000001</v>
      </c>
      <c r="P41" s="61">
        <f t="shared" si="66"/>
        <v>0.26558383351718223</v>
      </c>
      <c r="R41" s="109"/>
      <c r="S41" s="167">
        <f>SUM(S29:S32)</f>
        <v>24207.769</v>
      </c>
      <c r="T41" s="167">
        <f t="shared" ref="T41:AF41" si="78">SUM(T29:T32)</f>
        <v>21437.940000000002</v>
      </c>
      <c r="U41" s="167">
        <f t="shared" si="78"/>
        <v>23951.557999999997</v>
      </c>
      <c r="V41" s="167">
        <f t="shared" si="78"/>
        <v>31534.954999999998</v>
      </c>
      <c r="W41" s="167">
        <f t="shared" si="78"/>
        <v>33937.219999999994</v>
      </c>
      <c r="X41" s="167">
        <f t="shared" si="78"/>
        <v>34619.826000000001</v>
      </c>
      <c r="Y41" s="167">
        <f t="shared" si="78"/>
        <v>30929.791000000001</v>
      </c>
      <c r="Z41" s="167">
        <f t="shared" si="78"/>
        <v>39292.244000000006</v>
      </c>
      <c r="AA41" s="167">
        <f t="shared" si="78"/>
        <v>39277.438999999998</v>
      </c>
      <c r="AB41" s="167">
        <f t="shared" si="78"/>
        <v>50319.428</v>
      </c>
      <c r="AC41" s="167">
        <f t="shared" si="78"/>
        <v>53605.498</v>
      </c>
      <c r="AD41" s="167">
        <f t="shared" si="78"/>
        <v>54866.125999999989</v>
      </c>
      <c r="AE41" s="167">
        <f t="shared" si="78"/>
        <v>57599.04300000002</v>
      </c>
      <c r="AF41" s="167">
        <f t="shared" si="78"/>
        <v>70021.685999999987</v>
      </c>
      <c r="AG41" s="61">
        <f t="shared" si="67"/>
        <v>0.21567446875810009</v>
      </c>
      <c r="AI41" s="172">
        <f t="shared" si="73"/>
        <v>0.43740048718726693</v>
      </c>
      <c r="AJ41" s="173">
        <f t="shared" si="73"/>
        <v>0.44196347534183056</v>
      </c>
      <c r="AK41" s="173">
        <f t="shared" si="74"/>
        <v>0.51088997259248259</v>
      </c>
      <c r="AL41" s="173">
        <f t="shared" si="74"/>
        <v>0.82935345237835678</v>
      </c>
      <c r="AM41" s="173">
        <f t="shared" si="74"/>
        <v>0.51558731884922715</v>
      </c>
      <c r="AN41" s="173">
        <f t="shared" si="74"/>
        <v>0.48957747667558887</v>
      </c>
      <c r="AO41" s="173">
        <f t="shared" si="74"/>
        <v>0.54520785498057001</v>
      </c>
      <c r="AP41" s="173">
        <f t="shared" si="74"/>
        <v>0.54123790693697083</v>
      </c>
      <c r="AQ41" s="173">
        <f t="shared" si="74"/>
        <v>0.80085690343494986</v>
      </c>
      <c r="AR41" s="173">
        <f t="shared" si="74"/>
        <v>0.5627096486299028</v>
      </c>
      <c r="AS41" s="173">
        <f t="shared" si="74"/>
        <v>0.61386502364374718</v>
      </c>
      <c r="AT41" s="173">
        <f t="shared" si="75"/>
        <v>0.51967389680676856</v>
      </c>
      <c r="AU41" s="173">
        <f t="shared" si="76"/>
        <v>0.6599876525258529</v>
      </c>
      <c r="AV41" s="173">
        <f t="shared" si="76"/>
        <v>0.63396048339327882</v>
      </c>
      <c r="AW41" s="61">
        <f t="shared" ref="AW41:AW45" si="79">IF(AV41="","",(AV41-AU41)/AU41)</f>
        <v>-3.9435842523666831E-2</v>
      </c>
      <c r="AY41" s="105"/>
      <c r="AZ41" s="105"/>
    </row>
    <row r="42" spans="1:52" ht="20.100000000000001" customHeight="1" x14ac:dyDescent="0.25">
      <c r="A42" s="121" t="s">
        <v>85</v>
      </c>
      <c r="B42" s="19">
        <f>SUM(B29:B31)</f>
        <v>383486.16999999993</v>
      </c>
      <c r="C42" s="154">
        <f>SUM(C29:C31)</f>
        <v>359736.73</v>
      </c>
      <c r="D42" s="154">
        <f>SUM(D29:D31)</f>
        <v>337710.40999999992</v>
      </c>
      <c r="E42" s="154">
        <f t="shared" ref="E42:N42" si="80">SUM(E29:E31)</f>
        <v>269354.83</v>
      </c>
      <c r="F42" s="154">
        <f t="shared" si="80"/>
        <v>518885.16000000003</v>
      </c>
      <c r="G42" s="154">
        <f t="shared" si="80"/>
        <v>534367.81999999983</v>
      </c>
      <c r="H42" s="154">
        <f t="shared" si="80"/>
        <v>446495.15</v>
      </c>
      <c r="I42" s="154">
        <f t="shared" si="80"/>
        <v>530104.43999999994</v>
      </c>
      <c r="J42" s="154">
        <f t="shared" si="80"/>
        <v>340089.82</v>
      </c>
      <c r="K42" s="154">
        <f t="shared" si="80"/>
        <v>649570.5</v>
      </c>
      <c r="L42" s="154">
        <f t="shared" si="80"/>
        <v>640253.84</v>
      </c>
      <c r="M42" s="154">
        <f t="shared" ref="M42" si="81">SUM(M29:M31)</f>
        <v>817451.96000000066</v>
      </c>
      <c r="N42" s="154">
        <f t="shared" si="80"/>
        <v>660447.13999999978</v>
      </c>
      <c r="O42" s="119">
        <f>IF(O31="","",SUM(O29:O31))</f>
        <v>825917.81</v>
      </c>
      <c r="P42" s="61">
        <f t="shared" si="66"/>
        <v>0.25054339700827583</v>
      </c>
      <c r="R42" s="108" t="s">
        <v>85</v>
      </c>
      <c r="S42" s="19">
        <f>SUM(S29:S31)</f>
        <v>17209.863000000001</v>
      </c>
      <c r="T42" s="154">
        <f>SUM(T29:T31)</f>
        <v>15796.161</v>
      </c>
      <c r="U42" s="154">
        <f>SUM(U29:U31)</f>
        <v>16995.894999999997</v>
      </c>
      <c r="V42" s="154">
        <f t="shared" ref="V42:AC42" si="82">SUM(V29:V31)</f>
        <v>22740.453000000001</v>
      </c>
      <c r="W42" s="154">
        <f t="shared" si="82"/>
        <v>26284.577999999994</v>
      </c>
      <c r="X42" s="154">
        <f t="shared" si="82"/>
        <v>26114.18</v>
      </c>
      <c r="Y42" s="154">
        <f t="shared" si="82"/>
        <v>24267.392</v>
      </c>
      <c r="Z42" s="154">
        <f t="shared" si="82"/>
        <v>28921.351000000002</v>
      </c>
      <c r="AA42" s="154">
        <f t="shared" si="82"/>
        <v>27891.383000000002</v>
      </c>
      <c r="AB42" s="154">
        <f t="shared" si="82"/>
        <v>37417.438999999998</v>
      </c>
      <c r="AC42" s="154">
        <f t="shared" si="82"/>
        <v>39515.076000000001</v>
      </c>
      <c r="AD42" s="154">
        <f t="shared" ref="AD42:AE42" si="83">SUM(AD29:AD31)</f>
        <v>41893.952999999994</v>
      </c>
      <c r="AE42" s="154">
        <f t="shared" si="83"/>
        <v>42544.946000000011</v>
      </c>
      <c r="AF42" s="119">
        <f>IF(AF31="","",SUM(AF29:AF31))</f>
        <v>52520.711000000003</v>
      </c>
      <c r="AG42" s="61">
        <f t="shared" si="67"/>
        <v>0.23447591166292678</v>
      </c>
      <c r="AI42" s="124">
        <f t="shared" si="73"/>
        <v>0.44877401967325198</v>
      </c>
      <c r="AJ42" s="156">
        <f t="shared" si="73"/>
        <v>0.43910336873301764</v>
      </c>
      <c r="AK42" s="156">
        <f t="shared" ref="AK42:AS44" si="84">(U42/D42)*10</f>
        <v>0.50326831796508742</v>
      </c>
      <c r="AL42" s="156">
        <f t="shared" si="84"/>
        <v>0.84425636622146327</v>
      </c>
      <c r="AM42" s="156">
        <f t="shared" si="84"/>
        <v>0.50655867668290977</v>
      </c>
      <c r="AN42" s="156">
        <f t="shared" si="84"/>
        <v>0.48869297556129054</v>
      </c>
      <c r="AO42" s="156">
        <f t="shared" si="84"/>
        <v>0.54350852411274786</v>
      </c>
      <c r="AP42" s="156">
        <f t="shared" si="84"/>
        <v>0.54557835810618771</v>
      </c>
      <c r="AQ42" s="156">
        <f t="shared" si="84"/>
        <v>0.8201181382024314</v>
      </c>
      <c r="AR42" s="156">
        <f t="shared" si="84"/>
        <v>0.57603353292675696</v>
      </c>
      <c r="AS42" s="156">
        <f t="shared" si="84"/>
        <v>0.61717827416700854</v>
      </c>
      <c r="AT42" s="156">
        <f t="shared" ref="AT42:AT44" si="85">(AD42/M42)*10</f>
        <v>0.51249437336965908</v>
      </c>
      <c r="AU42" s="156">
        <f t="shared" ref="AU42:AV44" si="86">(AE42/N42)*10</f>
        <v>0.64418396906071884</v>
      </c>
      <c r="AV42" s="156">
        <f t="shared" si="86"/>
        <v>0.63590723391713766</v>
      </c>
      <c r="AW42" s="61">
        <f t="shared" si="79"/>
        <v>-1.2848402849343557E-2</v>
      </c>
      <c r="AY42" s="105"/>
      <c r="AZ42" s="105"/>
    </row>
    <row r="43" spans="1:52" ht="20.100000000000001" customHeight="1" x14ac:dyDescent="0.25">
      <c r="A43" s="121" t="s">
        <v>86</v>
      </c>
      <c r="B43" s="19">
        <f>SUM(B32:B34)</f>
        <v>448543.28</v>
      </c>
      <c r="C43" s="154">
        <f>SUM(C32:C34)</f>
        <v>360372.79999999993</v>
      </c>
      <c r="D43" s="154">
        <f>SUM(D32:D34)</f>
        <v>357222.51</v>
      </c>
      <c r="E43" s="154">
        <f t="shared" ref="E43:N43" si="87">SUM(E32:E34)</f>
        <v>409796.7099999999</v>
      </c>
      <c r="F43" s="154">
        <f t="shared" si="87"/>
        <v>510240.19999999995</v>
      </c>
      <c r="G43" s="154">
        <f t="shared" si="87"/>
        <v>581930.29000000015</v>
      </c>
      <c r="H43" s="154">
        <f t="shared" si="87"/>
        <v>437395.03</v>
      </c>
      <c r="I43" s="154">
        <f t="shared" si="87"/>
        <v>651460.00999999989</v>
      </c>
      <c r="J43" s="154">
        <f t="shared" si="87"/>
        <v>432659.41000000003</v>
      </c>
      <c r="K43" s="154">
        <f t="shared" si="87"/>
        <v>721335.31</v>
      </c>
      <c r="L43" s="154">
        <f t="shared" si="87"/>
        <v>641165.57999999984</v>
      </c>
      <c r="M43" s="154">
        <f t="shared" ref="M43" si="88">SUM(M32:M34)</f>
        <v>786805.54999999993</v>
      </c>
      <c r="N43" s="154">
        <f t="shared" si="87"/>
        <v>732250.84</v>
      </c>
      <c r="O43" s="119" t="str">
        <f>IF(O34="","",SUM(O32:O34))</f>
        <v/>
      </c>
      <c r="P43" s="52" t="str">
        <f t="shared" si="66"/>
        <v/>
      </c>
      <c r="R43" s="109" t="s">
        <v>86</v>
      </c>
      <c r="S43" s="19">
        <f>SUM(S32:S34)</f>
        <v>20649.732000000004</v>
      </c>
      <c r="T43" s="154">
        <f>SUM(T32:T34)</f>
        <v>16807.051000000003</v>
      </c>
      <c r="U43" s="154">
        <f>SUM(U32:U34)</f>
        <v>19988.995000000003</v>
      </c>
      <c r="V43" s="154">
        <f t="shared" ref="V43:AC43" si="89">SUM(V32:V34)</f>
        <v>32307.84499999999</v>
      </c>
      <c r="W43" s="154">
        <f t="shared" si="89"/>
        <v>26348.47</v>
      </c>
      <c r="X43" s="154">
        <f t="shared" si="89"/>
        <v>29735.684000000008</v>
      </c>
      <c r="Y43" s="154">
        <f t="shared" si="89"/>
        <v>25013.658999999996</v>
      </c>
      <c r="Z43" s="154">
        <f t="shared" si="89"/>
        <v>35963.210000000006</v>
      </c>
      <c r="AA43" s="154">
        <f t="shared" si="89"/>
        <v>36186.675000000003</v>
      </c>
      <c r="AB43" s="154">
        <f t="shared" si="89"/>
        <v>38844.275000000009</v>
      </c>
      <c r="AC43" s="154">
        <f t="shared" si="89"/>
        <v>36822.900999999991</v>
      </c>
      <c r="AD43" s="154">
        <f t="shared" ref="AD43:AE43" si="90">SUM(AD32:AD34)</f>
        <v>41213.95199999999</v>
      </c>
      <c r="AE43" s="154">
        <f t="shared" si="90"/>
        <v>49452.362000000008</v>
      </c>
      <c r="AF43" s="119" t="str">
        <f>IF(AF34="","",SUM(AF32:AF34))</f>
        <v/>
      </c>
      <c r="AG43" s="52" t="str">
        <f t="shared" si="67"/>
        <v/>
      </c>
      <c r="AI43" s="125">
        <f t="shared" si="73"/>
        <v>0.46037323310250017</v>
      </c>
      <c r="AJ43" s="157">
        <f t="shared" si="73"/>
        <v>0.46637956582738782</v>
      </c>
      <c r="AK43" s="157">
        <f t="shared" si="84"/>
        <v>0.55956706087754671</v>
      </c>
      <c r="AL43" s="157">
        <f t="shared" si="84"/>
        <v>0.78838712492347729</v>
      </c>
      <c r="AM43" s="157">
        <f t="shared" si="84"/>
        <v>0.51639345547450011</v>
      </c>
      <c r="AN43" s="157">
        <f t="shared" si="84"/>
        <v>0.51098360939417675</v>
      </c>
      <c r="AO43" s="157">
        <f t="shared" si="84"/>
        <v>0.57187798864564132</v>
      </c>
      <c r="AP43" s="157">
        <f t="shared" si="84"/>
        <v>0.55204017818376927</v>
      </c>
      <c r="AQ43" s="157">
        <f t="shared" si="84"/>
        <v>0.83637785666097031</v>
      </c>
      <c r="AR43" s="157">
        <f t="shared" si="84"/>
        <v>0.53850510936446472</v>
      </c>
      <c r="AS43" s="157">
        <f t="shared" si="84"/>
        <v>0.57431188055977678</v>
      </c>
      <c r="AT43" s="157">
        <f t="shared" si="85"/>
        <v>0.5238136919598495</v>
      </c>
      <c r="AU43" s="157">
        <f t="shared" si="86"/>
        <v>0.6753472894616277</v>
      </c>
      <c r="AV43" s="157"/>
      <c r="AW43" s="52"/>
      <c r="AY43" s="105"/>
      <c r="AZ43" s="105"/>
    </row>
    <row r="44" spans="1:52" ht="20.100000000000001" customHeight="1" x14ac:dyDescent="0.25">
      <c r="A44" s="121" t="s">
        <v>87</v>
      </c>
      <c r="B44" s="19">
        <f>SUM(B35:B37)</f>
        <v>510343.31999999995</v>
      </c>
      <c r="C44" s="154">
        <f>SUM(C35:C37)</f>
        <v>488016.22999999986</v>
      </c>
      <c r="D44" s="154">
        <f>SUM(D35:D37)</f>
        <v>317431.6399999999</v>
      </c>
      <c r="E44" s="154">
        <f t="shared" ref="E44:N44" si="91">SUM(E35:E37)</f>
        <v>430814.19999999995</v>
      </c>
      <c r="F44" s="154">
        <f t="shared" si="91"/>
        <v>682291.91</v>
      </c>
      <c r="G44" s="154">
        <f t="shared" si="91"/>
        <v>625733.66999999993</v>
      </c>
      <c r="H44" s="154">
        <f t="shared" si="91"/>
        <v>458250.33999999968</v>
      </c>
      <c r="I44" s="154">
        <f t="shared" si="91"/>
        <v>516089.50999999983</v>
      </c>
      <c r="J44" s="154">
        <f t="shared" si="91"/>
        <v>514049.36</v>
      </c>
      <c r="K44" s="154">
        <f t="shared" si="91"/>
        <v>823163.40000000037</v>
      </c>
      <c r="L44" s="154">
        <f t="shared" si="91"/>
        <v>765619.61999999988</v>
      </c>
      <c r="M44" s="154">
        <f t="shared" ref="M44" si="92">SUM(M35:M37)</f>
        <v>683593.1599999998</v>
      </c>
      <c r="N44" s="154">
        <f t="shared" si="91"/>
        <v>741806.38999999966</v>
      </c>
      <c r="O44" s="119" t="str">
        <f>IF(O37="","",SUM(O35:O37))</f>
        <v/>
      </c>
      <c r="P44" s="52" t="str">
        <f t="shared" si="66"/>
        <v/>
      </c>
      <c r="R44" s="109" t="s">
        <v>87</v>
      </c>
      <c r="S44" s="19">
        <f>SUM(S35:S37)</f>
        <v>24758.867999999999</v>
      </c>
      <c r="T44" s="154">
        <f>SUM(T35:T37)</f>
        <v>23547.119999999995</v>
      </c>
      <c r="U44" s="154">
        <f>SUM(U35:U37)</f>
        <v>22716.569999999996</v>
      </c>
      <c r="V44" s="154">
        <f t="shared" ref="V44:AC44" si="93">SUM(V35:V37)</f>
        <v>32207.47700000001</v>
      </c>
      <c r="W44" s="154">
        <f t="shared" si="93"/>
        <v>33482.723000000005</v>
      </c>
      <c r="X44" s="154">
        <f t="shared" si="93"/>
        <v>31539.239999999998</v>
      </c>
      <c r="Y44" s="154">
        <f t="shared" si="93"/>
        <v>26992.701000000008</v>
      </c>
      <c r="Z44" s="154">
        <f t="shared" si="93"/>
        <v>32400.945000000014</v>
      </c>
      <c r="AA44" s="154">
        <f t="shared" si="93"/>
        <v>41484.690999999999</v>
      </c>
      <c r="AB44" s="154">
        <f t="shared" si="93"/>
        <v>42323.071000000004</v>
      </c>
      <c r="AC44" s="154">
        <f t="shared" si="93"/>
        <v>45119.482000000004</v>
      </c>
      <c r="AD44" s="154">
        <f t="shared" ref="AD44:AE44" si="94">SUM(AD35:AD37)</f>
        <v>40657.845000000001</v>
      </c>
      <c r="AE44" s="154">
        <f t="shared" si="94"/>
        <v>50992.937000000005</v>
      </c>
      <c r="AF44" s="119" t="str">
        <f>IF(AF37="","",SUM(AF35:AF37))</f>
        <v/>
      </c>
      <c r="AG44" s="52" t="str">
        <f t="shared" si="67"/>
        <v/>
      </c>
      <c r="AI44" s="125">
        <f t="shared" si="73"/>
        <v>0.48514141421504259</v>
      </c>
      <c r="AJ44" s="157">
        <f t="shared" si="73"/>
        <v>0.48250690351015585</v>
      </c>
      <c r="AK44" s="157">
        <f t="shared" si="84"/>
        <v>0.71563660131674345</v>
      </c>
      <c r="AL44" s="157">
        <f t="shared" si="84"/>
        <v>0.74759552958096576</v>
      </c>
      <c r="AM44" s="157">
        <f t="shared" si="84"/>
        <v>0.49073897124179594</v>
      </c>
      <c r="AN44" s="157">
        <f t="shared" si="84"/>
        <v>0.50403616605767754</v>
      </c>
      <c r="AO44" s="157">
        <f t="shared" si="84"/>
        <v>0.58903831909868365</v>
      </c>
      <c r="AP44" s="157">
        <f t="shared" si="84"/>
        <v>0.62781638402222173</v>
      </c>
      <c r="AQ44" s="157">
        <f t="shared" si="84"/>
        <v>0.80701765682579585</v>
      </c>
      <c r="AR44" s="157">
        <f t="shared" si="84"/>
        <v>0.5141515159687613</v>
      </c>
      <c r="AS44" s="157">
        <f t="shared" si="84"/>
        <v>0.58931982437963137</v>
      </c>
      <c r="AT44" s="157">
        <f t="shared" si="85"/>
        <v>0.59476670304893065</v>
      </c>
      <c r="AU44" s="157">
        <f t="shared" si="86"/>
        <v>0.68741571503583343</v>
      </c>
      <c r="AV44" s="157"/>
      <c r="AW44" s="52"/>
      <c r="AY44" s="105"/>
      <c r="AZ44" s="105"/>
    </row>
    <row r="45" spans="1:52" ht="20.100000000000001" customHeight="1" thickBot="1" x14ac:dyDescent="0.3">
      <c r="A45" s="122" t="s">
        <v>88</v>
      </c>
      <c r="B45" s="21">
        <f>SUM(B38:B40)</f>
        <v>471146.59</v>
      </c>
      <c r="C45" s="155">
        <f>SUM(C38:C40)</f>
        <v>425388.7</v>
      </c>
      <c r="D45" s="155">
        <f>IF(D40="","",SUM(D38:D40))</f>
        <v>280686.82</v>
      </c>
      <c r="E45" s="155">
        <f t="shared" ref="E45:O45" si="95">IF(E40="","",SUM(E38:E40))</f>
        <v>486327.5499999997</v>
      </c>
      <c r="F45" s="155">
        <f t="shared" si="95"/>
        <v>616193.31000000029</v>
      </c>
      <c r="G45" s="155">
        <f t="shared" si="95"/>
        <v>416040.10999999987</v>
      </c>
      <c r="H45" s="155">
        <f t="shared" si="95"/>
        <v>460019.91999999993</v>
      </c>
      <c r="I45" s="155">
        <f t="shared" si="95"/>
        <v>456723.05999999982</v>
      </c>
      <c r="J45" s="155">
        <f t="shared" si="95"/>
        <v>688395.02</v>
      </c>
      <c r="K45" s="155">
        <f t="shared" si="95"/>
        <v>739319.47000000044</v>
      </c>
      <c r="L45" s="155">
        <f t="shared" si="95"/>
        <v>696300.05</v>
      </c>
      <c r="M45" s="155">
        <f t="shared" ref="M45" si="96">IF(M40="","",SUM(M38:M40))</f>
        <v>681072.12000000011</v>
      </c>
      <c r="N45" s="155">
        <f t="shared" si="95"/>
        <v>735705.23</v>
      </c>
      <c r="O45" s="123" t="str">
        <f t="shared" si="95"/>
        <v/>
      </c>
      <c r="P45" s="55" t="str">
        <f t="shared" si="66"/>
        <v/>
      </c>
      <c r="R45" s="110" t="s">
        <v>88</v>
      </c>
      <c r="S45" s="21">
        <f>SUM(S38:S40)</f>
        <v>25975.465999999993</v>
      </c>
      <c r="T45" s="155">
        <f>SUM(T38:T40)</f>
        <v>24593.887999999999</v>
      </c>
      <c r="U45" s="155">
        <f>IF(U40="","",SUM(U38:U40))</f>
        <v>25647.103000000003</v>
      </c>
      <c r="V45" s="155">
        <f t="shared" ref="V45:AF45" si="97">IF(V40="","",SUM(V38:V40))</f>
        <v>34113.160000000003</v>
      </c>
      <c r="W45" s="155">
        <f t="shared" si="97"/>
        <v>38028.200000000004</v>
      </c>
      <c r="X45" s="155">
        <f t="shared" si="97"/>
        <v>28182.603000000003</v>
      </c>
      <c r="Y45" s="155">
        <f t="shared" si="97"/>
        <v>32795.233999999997</v>
      </c>
      <c r="Z45" s="155">
        <f t="shared" si="97"/>
        <v>38893.22</v>
      </c>
      <c r="AA45" s="155">
        <f t="shared" si="97"/>
        <v>47841.637999999999</v>
      </c>
      <c r="AB45" s="155">
        <f t="shared" si="97"/>
        <v>49159.678</v>
      </c>
      <c r="AC45" s="155">
        <f t="shared" si="97"/>
        <v>42889.164000000004</v>
      </c>
      <c r="AD45" s="155">
        <f t="shared" ref="AD45:AE45" si="98">IF(AD40="","",SUM(AD38:AD40))</f>
        <v>46697.127000000022</v>
      </c>
      <c r="AE45" s="155">
        <f t="shared" si="98"/>
        <v>51802.281000000003</v>
      </c>
      <c r="AF45" s="123" t="str">
        <f t="shared" si="97"/>
        <v/>
      </c>
      <c r="AG45" s="55" t="str">
        <f t="shared" si="67"/>
        <v/>
      </c>
      <c r="AI45" s="126">
        <f t="shared" si="73"/>
        <v>0.5513245039086454</v>
      </c>
      <c r="AJ45" s="158">
        <f t="shared" si="73"/>
        <v>0.5781509475921669</v>
      </c>
      <c r="AK45" s="158">
        <f t="shared" ref="AK45:AS45" si="99">IF(U40="","",(U45/D45)*10)</f>
        <v>0.91372665805968378</v>
      </c>
      <c r="AL45" s="158">
        <f t="shared" si="99"/>
        <v>0.70144411929778661</v>
      </c>
      <c r="AM45" s="158">
        <f t="shared" si="99"/>
        <v>0.61714723907015456</v>
      </c>
      <c r="AN45" s="158">
        <f t="shared" si="99"/>
        <v>0.67740110442716717</v>
      </c>
      <c r="AO45" s="158">
        <f t="shared" si="99"/>
        <v>0.7129089975060211</v>
      </c>
      <c r="AP45" s="158">
        <f t="shared" si="99"/>
        <v>0.85157119064669118</v>
      </c>
      <c r="AQ45" s="158">
        <f t="shared" si="99"/>
        <v>0.69497362139545982</v>
      </c>
      <c r="AR45" s="158">
        <f t="shared" si="99"/>
        <v>0.66493146731277042</v>
      </c>
      <c r="AS45" s="158">
        <f t="shared" si="99"/>
        <v>0.61595807726855689</v>
      </c>
      <c r="AT45" s="158">
        <f t="shared" ref="AT45" si="100">IF(AD40="","",(AD45/M45)*10)</f>
        <v>0.68564144132048765</v>
      </c>
      <c r="AU45" s="158">
        <f t="shared" ref="AU45:AV45" si="101">IF(AE40="","",(AE45/N45)*10)</f>
        <v>0.70411734058217867</v>
      </c>
      <c r="AV45" s="158" t="str">
        <f t="shared" si="101"/>
        <v/>
      </c>
      <c r="AW45" s="55" t="str">
        <f t="shared" si="79"/>
        <v/>
      </c>
      <c r="AY45" s="105"/>
      <c r="AZ45" s="105"/>
    </row>
    <row r="46" spans="1:52" x14ac:dyDescent="0.25"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Y46" s="105"/>
      <c r="AZ46" s="105"/>
    </row>
    <row r="47" spans="1:52" ht="15.75" thickBot="1" x14ac:dyDescent="0.3">
      <c r="P47" s="205" t="s">
        <v>1</v>
      </c>
      <c r="AG47" s="289">
        <v>1000</v>
      </c>
      <c r="AW47" s="289" t="s">
        <v>47</v>
      </c>
      <c r="AY47" s="105"/>
      <c r="AZ47" s="105"/>
    </row>
    <row r="48" spans="1:52" ht="20.100000000000001" customHeight="1" x14ac:dyDescent="0.25">
      <c r="A48" s="330" t="s">
        <v>15</v>
      </c>
      <c r="B48" s="332" t="s">
        <v>71</v>
      </c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7"/>
      <c r="P48" s="335" t="str">
        <f>P26</f>
        <v>D       2023/2022</v>
      </c>
      <c r="R48" s="333" t="s">
        <v>3</v>
      </c>
      <c r="S48" s="325" t="s">
        <v>71</v>
      </c>
      <c r="T48" s="326"/>
      <c r="U48" s="326"/>
      <c r="V48" s="326"/>
      <c r="W48" s="326"/>
      <c r="X48" s="326"/>
      <c r="Y48" s="326"/>
      <c r="Z48" s="326"/>
      <c r="AA48" s="326"/>
      <c r="AB48" s="326"/>
      <c r="AC48" s="326"/>
      <c r="AD48" s="326"/>
      <c r="AE48" s="326"/>
      <c r="AF48" s="327"/>
      <c r="AG48" s="335" t="str">
        <f>P48</f>
        <v>D       2023/2022</v>
      </c>
      <c r="AI48" s="325" t="s">
        <v>71</v>
      </c>
      <c r="AJ48" s="326"/>
      <c r="AK48" s="326"/>
      <c r="AL48" s="326"/>
      <c r="AM48" s="326"/>
      <c r="AN48" s="326"/>
      <c r="AO48" s="326"/>
      <c r="AP48" s="326"/>
      <c r="AQ48" s="326"/>
      <c r="AR48" s="326"/>
      <c r="AS48" s="326"/>
      <c r="AT48" s="326"/>
      <c r="AU48" s="326"/>
      <c r="AV48" s="327"/>
      <c r="AW48" s="335" t="str">
        <f>AG48</f>
        <v>D       2023/2022</v>
      </c>
      <c r="AY48" s="105"/>
      <c r="AZ48" s="105"/>
    </row>
    <row r="49" spans="1:52" ht="20.100000000000001" customHeight="1" thickBot="1" x14ac:dyDescent="0.3">
      <c r="A49" s="331"/>
      <c r="B49" s="99">
        <v>2010</v>
      </c>
      <c r="C49" s="135">
        <v>2011</v>
      </c>
      <c r="D49" s="135">
        <v>2012</v>
      </c>
      <c r="E49" s="135">
        <v>2013</v>
      </c>
      <c r="F49" s="135">
        <v>2014</v>
      </c>
      <c r="G49" s="135">
        <v>2015</v>
      </c>
      <c r="H49" s="135">
        <v>2016</v>
      </c>
      <c r="I49" s="135">
        <v>2017</v>
      </c>
      <c r="J49" s="135">
        <v>2018</v>
      </c>
      <c r="K49" s="135">
        <v>2019</v>
      </c>
      <c r="L49" s="135">
        <v>2020</v>
      </c>
      <c r="M49" s="135">
        <v>2021</v>
      </c>
      <c r="N49" s="135">
        <v>2022</v>
      </c>
      <c r="O49" s="133">
        <v>2023</v>
      </c>
      <c r="P49" s="336"/>
      <c r="R49" s="334"/>
      <c r="S49" s="25">
        <v>2010</v>
      </c>
      <c r="T49" s="135">
        <v>2011</v>
      </c>
      <c r="U49" s="135">
        <v>2012</v>
      </c>
      <c r="V49" s="135">
        <v>2013</v>
      </c>
      <c r="W49" s="135">
        <v>2014</v>
      </c>
      <c r="X49" s="135">
        <v>2015</v>
      </c>
      <c r="Y49" s="135">
        <v>2016</v>
      </c>
      <c r="Z49" s="135">
        <v>2017</v>
      </c>
      <c r="AA49" s="135">
        <v>2018</v>
      </c>
      <c r="AB49" s="135">
        <v>2019</v>
      </c>
      <c r="AC49" s="135">
        <v>2020</v>
      </c>
      <c r="AD49" s="135">
        <v>2021</v>
      </c>
      <c r="AE49" s="135">
        <v>2022</v>
      </c>
      <c r="AF49" s="133">
        <v>2023</v>
      </c>
      <c r="AG49" s="336"/>
      <c r="AI49" s="25">
        <v>2010</v>
      </c>
      <c r="AJ49" s="135">
        <v>2011</v>
      </c>
      <c r="AK49" s="135">
        <v>2012</v>
      </c>
      <c r="AL49" s="135">
        <v>2013</v>
      </c>
      <c r="AM49" s="135">
        <v>2014</v>
      </c>
      <c r="AN49" s="135">
        <v>2015</v>
      </c>
      <c r="AO49" s="135">
        <v>2016</v>
      </c>
      <c r="AP49" s="135">
        <v>2017</v>
      </c>
      <c r="AQ49" s="265">
        <v>2018</v>
      </c>
      <c r="AR49" s="135">
        <v>2019</v>
      </c>
      <c r="AS49" s="135">
        <v>2020</v>
      </c>
      <c r="AT49" s="176">
        <v>2021</v>
      </c>
      <c r="AU49" s="135">
        <v>2022</v>
      </c>
      <c r="AV49" s="266">
        <v>2023</v>
      </c>
      <c r="AW49" s="336"/>
      <c r="AY49" s="105"/>
      <c r="AZ49" s="105"/>
    </row>
    <row r="50" spans="1:52" ht="3" customHeight="1" thickBot="1" x14ac:dyDescent="0.3">
      <c r="A50" s="291" t="s">
        <v>90</v>
      </c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4"/>
      <c r="R50" s="291"/>
      <c r="S50" s="293">
        <v>2010</v>
      </c>
      <c r="T50" s="293">
        <v>2011</v>
      </c>
      <c r="U50" s="293">
        <v>2012</v>
      </c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4"/>
      <c r="AI50" s="290"/>
      <c r="AJ50" s="290"/>
      <c r="AK50" s="290"/>
      <c r="AL50" s="290"/>
      <c r="AM50" s="290"/>
      <c r="AN50" s="290"/>
      <c r="AO50" s="290"/>
      <c r="AP50" s="290"/>
      <c r="AQ50" s="290"/>
      <c r="AR50" s="290"/>
      <c r="AS50" s="290"/>
      <c r="AT50" s="290"/>
      <c r="AU50" s="290"/>
      <c r="AV50" s="290"/>
      <c r="AW50" s="292"/>
      <c r="AY50" s="105"/>
      <c r="AZ50" s="105"/>
    </row>
    <row r="51" spans="1:52" ht="20.100000000000001" customHeight="1" x14ac:dyDescent="0.25">
      <c r="A51" s="120" t="s">
        <v>73</v>
      </c>
      <c r="B51" s="39">
        <v>95.28</v>
      </c>
      <c r="C51" s="153">
        <v>512.16999999999996</v>
      </c>
      <c r="D51" s="153">
        <v>329.39</v>
      </c>
      <c r="E51" s="153">
        <v>1097.1199999999999</v>
      </c>
      <c r="F51" s="153">
        <v>359.98</v>
      </c>
      <c r="G51" s="153">
        <v>186.74000000000004</v>
      </c>
      <c r="H51" s="153">
        <v>103.10999999999999</v>
      </c>
      <c r="I51" s="153">
        <v>197.02</v>
      </c>
      <c r="J51" s="153">
        <v>149.85</v>
      </c>
      <c r="K51" s="153">
        <v>70.15000000000002</v>
      </c>
      <c r="L51" s="153">
        <v>335.65</v>
      </c>
      <c r="M51" s="153">
        <v>46</v>
      </c>
      <c r="N51" s="153">
        <v>160.4800000000001</v>
      </c>
      <c r="O51" s="112">
        <v>206.79</v>
      </c>
      <c r="P51" s="61">
        <f>IF(O51="","",(O51-N51)/N51)</f>
        <v>0.28857178464606092</v>
      </c>
      <c r="R51" s="109" t="s">
        <v>73</v>
      </c>
      <c r="S51" s="39">
        <v>29.815000000000005</v>
      </c>
      <c r="T51" s="153">
        <v>149.20400000000001</v>
      </c>
      <c r="U51" s="153">
        <v>122.17799999999998</v>
      </c>
      <c r="V51" s="153">
        <v>109.56100000000001</v>
      </c>
      <c r="W51" s="153">
        <v>97.120999999999995</v>
      </c>
      <c r="X51" s="153">
        <v>99.907999999999987</v>
      </c>
      <c r="Y51" s="153">
        <v>68.53</v>
      </c>
      <c r="Z51" s="153">
        <v>118.282</v>
      </c>
      <c r="AA51" s="153">
        <v>104.797</v>
      </c>
      <c r="AB51" s="153">
        <v>234.49399999999994</v>
      </c>
      <c r="AC51" s="153">
        <v>210.21299999999997</v>
      </c>
      <c r="AD51" s="153">
        <v>40.800000000000004</v>
      </c>
      <c r="AE51" s="153">
        <v>115.21899999999997</v>
      </c>
      <c r="AF51" s="112">
        <v>180.49199999999996</v>
      </c>
      <c r="AG51" s="61">
        <f>IF(AF51="","",(AF51-AE51)/AE51)</f>
        <v>0.56651246756177376</v>
      </c>
      <c r="AI51" s="124">
        <f t="shared" ref="AI51:AI60" si="102">(S51/B51)*10</f>
        <v>3.1291981528127626</v>
      </c>
      <c r="AJ51" s="156">
        <f t="shared" ref="AJ51:AJ60" si="103">(T51/C51)*10</f>
        <v>2.9131733604076775</v>
      </c>
      <c r="AK51" s="156">
        <f t="shared" ref="AK51:AK60" si="104">(U51/D51)*10</f>
        <v>3.7092200734691394</v>
      </c>
      <c r="AL51" s="156">
        <f t="shared" ref="AL51:AL60" si="105">(V51/E51)*10</f>
        <v>0.99862366924310941</v>
      </c>
      <c r="AM51" s="156">
        <f t="shared" ref="AM51:AM60" si="106">(W51/F51)*10</f>
        <v>2.6979554419689982</v>
      </c>
      <c r="AN51" s="156">
        <f t="shared" ref="AN51:AN60" si="107">(X51/G51)*10</f>
        <v>5.3501124558209252</v>
      </c>
      <c r="AO51" s="156">
        <f t="shared" ref="AO51:AO60" si="108">(Y51/H51)*10</f>
        <v>6.6463000678886637</v>
      </c>
      <c r="AP51" s="156">
        <f t="shared" ref="AP51:AP60" si="109">(Z51/I51)*10</f>
        <v>6.0035529387879389</v>
      </c>
      <c r="AQ51" s="156">
        <f t="shared" ref="AQ51:AQ60" si="110">(AA51/J51)*10</f>
        <v>6.99346012679346</v>
      </c>
      <c r="AR51" s="156">
        <f t="shared" ref="AR51:AR60" si="111">(AB51/K51)*10</f>
        <v>33.427512473271541</v>
      </c>
      <c r="AS51" s="156">
        <f t="shared" ref="AS51:AS60" si="112">(AC51/L51)*10</f>
        <v>6.2628631014449567</v>
      </c>
      <c r="AT51" s="156">
        <f t="shared" ref="AT51:AT60" si="113">(AD51/M51)*10</f>
        <v>8.8695652173913047</v>
      </c>
      <c r="AU51" s="156">
        <f t="shared" ref="AU51:AU60" si="114">(AE51/N51)*10</f>
        <v>7.1796485543369828</v>
      </c>
      <c r="AV51" s="156">
        <f t="shared" ref="AV51:AV52" si="115">(AF51/O51)*10</f>
        <v>8.7282750616567526</v>
      </c>
      <c r="AW51" s="61">
        <f t="shared" ref="AW51:AW52" si="116">IF(AV51="","",(AV51-AU51)/AU51)</f>
        <v>0.21569670097351729</v>
      </c>
      <c r="AY51" s="105"/>
      <c r="AZ51" s="105"/>
    </row>
    <row r="52" spans="1:52" ht="20.100000000000001" customHeight="1" x14ac:dyDescent="0.25">
      <c r="A52" s="121" t="s">
        <v>74</v>
      </c>
      <c r="B52" s="19">
        <v>321.11</v>
      </c>
      <c r="C52" s="154">
        <v>100.60000000000001</v>
      </c>
      <c r="D52" s="154">
        <v>100.41000000000001</v>
      </c>
      <c r="E52" s="154">
        <v>382.40000000000003</v>
      </c>
      <c r="F52" s="154">
        <v>109.25</v>
      </c>
      <c r="G52" s="154">
        <v>49.88</v>
      </c>
      <c r="H52" s="154">
        <v>109.05999999999999</v>
      </c>
      <c r="I52" s="154">
        <v>459.19</v>
      </c>
      <c r="J52" s="154">
        <v>210.03</v>
      </c>
      <c r="K52" s="154">
        <v>217.20000000000002</v>
      </c>
      <c r="L52" s="154">
        <v>194.14</v>
      </c>
      <c r="M52" s="154">
        <v>91.45</v>
      </c>
      <c r="N52" s="154">
        <v>358.54999999999973</v>
      </c>
      <c r="O52" s="119">
        <v>568.10999999999979</v>
      </c>
      <c r="P52" s="52">
        <f t="shared" ref="P52:P67" si="117">IF(O52="","",(O52-N52)/N52)</f>
        <v>0.58446520708408933</v>
      </c>
      <c r="R52" s="109" t="s">
        <v>74</v>
      </c>
      <c r="S52" s="19">
        <v>106.98100000000001</v>
      </c>
      <c r="T52" s="154">
        <v>32.087000000000003</v>
      </c>
      <c r="U52" s="154">
        <v>68.099000000000004</v>
      </c>
      <c r="V52" s="154">
        <v>95.572999999999993</v>
      </c>
      <c r="W52" s="154">
        <v>79.214999999999989</v>
      </c>
      <c r="X52" s="154">
        <v>14.875999999999999</v>
      </c>
      <c r="Y52" s="154">
        <v>102.047</v>
      </c>
      <c r="Z52" s="154">
        <v>223.39400000000003</v>
      </c>
      <c r="AA52" s="154">
        <v>153.98099999999999</v>
      </c>
      <c r="AB52" s="154">
        <v>117.78500000000003</v>
      </c>
      <c r="AC52" s="154">
        <v>729.51499999999999</v>
      </c>
      <c r="AD52" s="154">
        <v>150.46800000000002</v>
      </c>
      <c r="AE52" s="154">
        <v>405.61700000000002</v>
      </c>
      <c r="AF52" s="119">
        <v>458.54099999999983</v>
      </c>
      <c r="AG52" s="52">
        <f t="shared" ref="AG52:AG64" si="118">IF(AF52="","",(AF52-AE52)/AE52)</f>
        <v>0.13047776597134689</v>
      </c>
      <c r="AI52" s="125">
        <f t="shared" si="102"/>
        <v>3.3315997633209804</v>
      </c>
      <c r="AJ52" s="157">
        <f t="shared" si="103"/>
        <v>3.1895626242544735</v>
      </c>
      <c r="AK52" s="157">
        <f t="shared" si="104"/>
        <v>6.7820934169903389</v>
      </c>
      <c r="AL52" s="157">
        <f t="shared" si="105"/>
        <v>2.4992939330543926</v>
      </c>
      <c r="AM52" s="157">
        <f t="shared" si="106"/>
        <v>7.2508009153318067</v>
      </c>
      <c r="AN52" s="157">
        <f t="shared" si="107"/>
        <v>2.9823576583801121</v>
      </c>
      <c r="AO52" s="157">
        <f t="shared" si="108"/>
        <v>9.3569594718503577</v>
      </c>
      <c r="AP52" s="157">
        <f t="shared" si="109"/>
        <v>4.8649578605805885</v>
      </c>
      <c r="AQ52" s="157">
        <f t="shared" si="110"/>
        <v>7.3313812312526778</v>
      </c>
      <c r="AR52" s="157">
        <f t="shared" si="111"/>
        <v>5.4228821362799273</v>
      </c>
      <c r="AS52" s="157">
        <f t="shared" si="112"/>
        <v>37.576748738024108</v>
      </c>
      <c r="AT52" s="157">
        <f t="shared" si="113"/>
        <v>16.45358119190815</v>
      </c>
      <c r="AU52" s="157">
        <f t="shared" si="114"/>
        <v>11.312703946450993</v>
      </c>
      <c r="AV52" s="157">
        <f t="shared" si="115"/>
        <v>8.0713418176057452</v>
      </c>
      <c r="AW52" s="52">
        <f t="shared" si="116"/>
        <v>-0.28652408338345353</v>
      </c>
      <c r="AY52" s="105"/>
      <c r="AZ52" s="105"/>
    </row>
    <row r="53" spans="1:52" ht="20.100000000000001" customHeight="1" x14ac:dyDescent="0.25">
      <c r="A53" s="121" t="s">
        <v>75</v>
      </c>
      <c r="B53" s="19">
        <v>94.44</v>
      </c>
      <c r="C53" s="154">
        <v>412.02000000000004</v>
      </c>
      <c r="D53" s="154">
        <v>20.839999999999996</v>
      </c>
      <c r="E53" s="154">
        <v>99.119999999999976</v>
      </c>
      <c r="F53" s="154">
        <v>153.96</v>
      </c>
      <c r="G53" s="154">
        <v>19.999999999999996</v>
      </c>
      <c r="H53" s="154">
        <v>65.94</v>
      </c>
      <c r="I53" s="154">
        <v>25.840000000000003</v>
      </c>
      <c r="J53" s="154">
        <v>3.52</v>
      </c>
      <c r="K53" s="154">
        <v>37.489999999999995</v>
      </c>
      <c r="L53" s="154">
        <v>136.80000000000004</v>
      </c>
      <c r="M53" s="154">
        <v>285.66999999999996</v>
      </c>
      <c r="N53" s="154">
        <v>99.779999999999973</v>
      </c>
      <c r="O53" s="119">
        <v>116.07</v>
      </c>
      <c r="P53" s="52">
        <f t="shared" si="117"/>
        <v>0.16325917017438391</v>
      </c>
      <c r="R53" s="109" t="s">
        <v>75</v>
      </c>
      <c r="S53" s="19">
        <v>39.945</v>
      </c>
      <c r="T53" s="154">
        <v>210.15600000000001</v>
      </c>
      <c r="U53" s="154">
        <v>21.706999999999997</v>
      </c>
      <c r="V53" s="154">
        <v>27.781999999999996</v>
      </c>
      <c r="W53" s="154">
        <v>90.24</v>
      </c>
      <c r="X53" s="154">
        <v>14.796000000000001</v>
      </c>
      <c r="Y53" s="154">
        <v>59.37299999999999</v>
      </c>
      <c r="Z53" s="154">
        <v>51.395000000000003</v>
      </c>
      <c r="AA53" s="154">
        <v>48.673000000000002</v>
      </c>
      <c r="AB53" s="154">
        <v>73.152999999999977</v>
      </c>
      <c r="AC53" s="154">
        <v>92.289999999999978</v>
      </c>
      <c r="AD53" s="154">
        <v>189.25800000000004</v>
      </c>
      <c r="AE53" s="154">
        <v>111.53900000000003</v>
      </c>
      <c r="AF53" s="119">
        <v>257.42499999999995</v>
      </c>
      <c r="AG53" s="52">
        <f t="shared" si="118"/>
        <v>1.3079371340965928</v>
      </c>
      <c r="AI53" s="125">
        <f t="shared" si="102"/>
        <v>4.2296696315120714</v>
      </c>
      <c r="AJ53" s="157">
        <f t="shared" si="103"/>
        <v>5.1006261831949908</v>
      </c>
      <c r="AK53" s="157">
        <f t="shared" si="104"/>
        <v>10.416026871401151</v>
      </c>
      <c r="AL53" s="157">
        <f t="shared" si="105"/>
        <v>2.8028652138821637</v>
      </c>
      <c r="AM53" s="157">
        <f t="shared" si="106"/>
        <v>5.8612626656274349</v>
      </c>
      <c r="AN53" s="157">
        <f t="shared" si="107"/>
        <v>7.3980000000000024</v>
      </c>
      <c r="AO53" s="157">
        <f t="shared" si="108"/>
        <v>9.0040946314831647</v>
      </c>
      <c r="AP53" s="157">
        <f t="shared" si="109"/>
        <v>19.889705882352938</v>
      </c>
      <c r="AQ53" s="157">
        <f t="shared" si="110"/>
        <v>138.27556818181819</v>
      </c>
      <c r="AR53" s="157">
        <f t="shared" si="111"/>
        <v>19.512670045345423</v>
      </c>
      <c r="AS53" s="157">
        <f t="shared" si="112"/>
        <v>6.7463450292397624</v>
      </c>
      <c r="AT53" s="157">
        <f t="shared" si="113"/>
        <v>6.6250568838169945</v>
      </c>
      <c r="AU53" s="157">
        <f t="shared" si="114"/>
        <v>11.178492683904595</v>
      </c>
      <c r="AV53" s="157">
        <f t="shared" ref="AV53" si="119">(AF53/O53)*10</f>
        <v>22.178426811406908</v>
      </c>
      <c r="AW53" s="52">
        <f t="shared" ref="AW53" si="120">IF(AV53="","",(AV53-AU53)/AU53)</f>
        <v>0.9840265980887225</v>
      </c>
      <c r="AY53" s="105"/>
      <c r="AZ53" s="105"/>
    </row>
    <row r="54" spans="1:52" ht="20.100000000000001" customHeight="1" x14ac:dyDescent="0.25">
      <c r="A54" s="121" t="s">
        <v>76</v>
      </c>
      <c r="B54" s="19">
        <v>449.70000000000005</v>
      </c>
      <c r="C54" s="154">
        <v>201.03000000000003</v>
      </c>
      <c r="D54" s="154">
        <v>32.190000000000005</v>
      </c>
      <c r="E54" s="154">
        <v>433.89999999999986</v>
      </c>
      <c r="F54" s="154">
        <v>116.07000000000001</v>
      </c>
      <c r="G54" s="154">
        <v>102.54</v>
      </c>
      <c r="H54" s="154">
        <v>105.56000000000002</v>
      </c>
      <c r="I54" s="154">
        <v>10.379999999999999</v>
      </c>
      <c r="J54" s="154">
        <v>20.22</v>
      </c>
      <c r="K54" s="154">
        <v>269.05999999999989</v>
      </c>
      <c r="L54" s="154">
        <v>11.549999999999999</v>
      </c>
      <c r="M54" s="154">
        <v>228.90000000000006</v>
      </c>
      <c r="N54" s="154">
        <v>81.14</v>
      </c>
      <c r="O54" s="119">
        <v>255.97000000000008</v>
      </c>
      <c r="P54" s="52">
        <f t="shared" si="117"/>
        <v>2.1546709391175756</v>
      </c>
      <c r="R54" s="109" t="s">
        <v>76</v>
      </c>
      <c r="S54" s="19">
        <v>85.614000000000019</v>
      </c>
      <c r="T54" s="154">
        <v>92.996999999999986</v>
      </c>
      <c r="U54" s="154">
        <v>30.552</v>
      </c>
      <c r="V54" s="154">
        <v>154.78400000000005</v>
      </c>
      <c r="W54" s="154">
        <v>82.786999999999978</v>
      </c>
      <c r="X54" s="154">
        <v>74.756</v>
      </c>
      <c r="Y54" s="154">
        <v>80.057000000000002</v>
      </c>
      <c r="Z54" s="154">
        <v>55.018000000000008</v>
      </c>
      <c r="AA54" s="154">
        <v>24.623000000000001</v>
      </c>
      <c r="AB54" s="154">
        <v>122.39999999999998</v>
      </c>
      <c r="AC54" s="154">
        <v>30.440999999999995</v>
      </c>
      <c r="AD54" s="154">
        <v>199.78800000000004</v>
      </c>
      <c r="AE54" s="154">
        <v>163.68800000000005</v>
      </c>
      <c r="AF54" s="119">
        <v>230.74799999999999</v>
      </c>
      <c r="AG54" s="52">
        <f t="shared" si="118"/>
        <v>0.40968183373246619</v>
      </c>
      <c r="AI54" s="125">
        <f t="shared" si="102"/>
        <v>1.9038025350233492</v>
      </c>
      <c r="AJ54" s="157">
        <f t="shared" si="103"/>
        <v>4.6260259662736889</v>
      </c>
      <c r="AK54" s="157">
        <f t="shared" si="104"/>
        <v>9.4911463187325236</v>
      </c>
      <c r="AL54" s="157">
        <f t="shared" si="105"/>
        <v>3.5672735653376373</v>
      </c>
      <c r="AM54" s="157">
        <f t="shared" si="106"/>
        <v>7.1325062462307205</v>
      </c>
      <c r="AN54" s="157">
        <f t="shared" si="107"/>
        <v>7.2904232494636236</v>
      </c>
      <c r="AO54" s="157">
        <f t="shared" si="108"/>
        <v>7.5840280409245917</v>
      </c>
      <c r="AP54" s="157">
        <f t="shared" si="109"/>
        <v>53.003853564547221</v>
      </c>
      <c r="AQ54" s="157">
        <f t="shared" si="110"/>
        <v>12.177546983184966</v>
      </c>
      <c r="AR54" s="157">
        <f t="shared" si="111"/>
        <v>4.5491711885824735</v>
      </c>
      <c r="AS54" s="157">
        <f t="shared" si="112"/>
        <v>26.355844155844153</v>
      </c>
      <c r="AT54" s="157">
        <f t="shared" si="113"/>
        <v>8.7281782437745736</v>
      </c>
      <c r="AU54" s="157">
        <f t="shared" si="114"/>
        <v>20.173527236874541</v>
      </c>
      <c r="AV54" s="157">
        <f t="shared" ref="AV54" si="121">(AF54/O54)*10</f>
        <v>9.0146501543149569</v>
      </c>
      <c r="AW54" s="52">
        <f t="shared" ref="AW54" si="122">IF(AV54="","",(AV54-AU54)/AU54)</f>
        <v>-0.55314457167225728</v>
      </c>
      <c r="AY54" s="105"/>
      <c r="AZ54" s="105"/>
    </row>
    <row r="55" spans="1:52" ht="20.100000000000001" customHeight="1" x14ac:dyDescent="0.25">
      <c r="A55" s="121" t="s">
        <v>77</v>
      </c>
      <c r="B55" s="19">
        <v>115.13000000000001</v>
      </c>
      <c r="C55" s="154">
        <v>87.89</v>
      </c>
      <c r="D55" s="154">
        <v>385.15999999999991</v>
      </c>
      <c r="E55" s="154">
        <v>4.24</v>
      </c>
      <c r="F55" s="154">
        <v>1094.3</v>
      </c>
      <c r="G55" s="154">
        <v>355.73999999999995</v>
      </c>
      <c r="H55" s="154">
        <v>257.62</v>
      </c>
      <c r="I55" s="154">
        <v>23.620000000000005</v>
      </c>
      <c r="J55" s="154">
        <v>291.12</v>
      </c>
      <c r="K55" s="154">
        <v>420.21999999999991</v>
      </c>
      <c r="L55" s="154">
        <v>106.44999999999997</v>
      </c>
      <c r="M55" s="154">
        <v>276.82999999999993</v>
      </c>
      <c r="N55" s="154">
        <v>511.11999999999989</v>
      </c>
      <c r="O55" s="119"/>
      <c r="P55" s="52" t="str">
        <f t="shared" si="117"/>
        <v/>
      </c>
      <c r="R55" s="109" t="s">
        <v>77</v>
      </c>
      <c r="S55" s="19">
        <v>36.316000000000003</v>
      </c>
      <c r="T55" s="154">
        <v>16.928000000000001</v>
      </c>
      <c r="U55" s="154">
        <v>146.25000000000003</v>
      </c>
      <c r="V55" s="154">
        <v>10.174000000000001</v>
      </c>
      <c r="W55" s="154">
        <v>189.64499999999995</v>
      </c>
      <c r="X55" s="154">
        <v>141.92499999999998</v>
      </c>
      <c r="Y55" s="154">
        <v>147.154</v>
      </c>
      <c r="Z55" s="154">
        <v>82.36399999999999</v>
      </c>
      <c r="AA55" s="154">
        <v>196.86600000000001</v>
      </c>
      <c r="AB55" s="154">
        <v>168.61099999999996</v>
      </c>
      <c r="AC55" s="154">
        <v>50.588999999999999</v>
      </c>
      <c r="AD55" s="154">
        <v>769.01500000000044</v>
      </c>
      <c r="AE55" s="154">
        <v>338.37599999999992</v>
      </c>
      <c r="AF55" s="119"/>
      <c r="AG55" s="52" t="str">
        <f t="shared" si="118"/>
        <v/>
      </c>
      <c r="AI55" s="125">
        <f t="shared" si="102"/>
        <v>3.1543472596195605</v>
      </c>
      <c r="AJ55" s="157">
        <f t="shared" si="103"/>
        <v>1.9260439185345319</v>
      </c>
      <c r="AK55" s="157">
        <f t="shared" si="104"/>
        <v>3.7971232734448042</v>
      </c>
      <c r="AL55" s="157">
        <f t="shared" si="105"/>
        <v>23.995283018867926</v>
      </c>
      <c r="AM55" s="157">
        <f t="shared" si="106"/>
        <v>1.7330256785159459</v>
      </c>
      <c r="AN55" s="157">
        <f t="shared" si="107"/>
        <v>3.9895710350255804</v>
      </c>
      <c r="AO55" s="157">
        <f t="shared" si="108"/>
        <v>5.7120565173511375</v>
      </c>
      <c r="AP55" s="157">
        <f t="shared" si="109"/>
        <v>34.870448772226915</v>
      </c>
      <c r="AQ55" s="157">
        <f t="shared" si="110"/>
        <v>6.7623660346248968</v>
      </c>
      <c r="AR55" s="157">
        <f t="shared" si="111"/>
        <v>4.0124458616914946</v>
      </c>
      <c r="AS55" s="157">
        <f t="shared" si="112"/>
        <v>4.7523720056364498</v>
      </c>
      <c r="AT55" s="157">
        <f t="shared" si="113"/>
        <v>27.779323050247466</v>
      </c>
      <c r="AU55" s="157">
        <f t="shared" si="114"/>
        <v>6.6202848646110501</v>
      </c>
      <c r="AV55" s="157"/>
      <c r="AW55" s="52"/>
      <c r="AY55" s="105"/>
      <c r="AZ55" s="105"/>
    </row>
    <row r="56" spans="1:52" ht="20.100000000000001" customHeight="1" x14ac:dyDescent="0.25">
      <c r="A56" s="121" t="s">
        <v>78</v>
      </c>
      <c r="B56" s="19">
        <v>87.69</v>
      </c>
      <c r="C56" s="154">
        <v>193.86</v>
      </c>
      <c r="D56" s="154">
        <v>760.19999999999993</v>
      </c>
      <c r="E56" s="154">
        <v>201.37000000000003</v>
      </c>
      <c r="F56" s="154">
        <v>0.83</v>
      </c>
      <c r="G56" s="154">
        <v>312.90000000000003</v>
      </c>
      <c r="H56" s="154">
        <v>805.90999999999985</v>
      </c>
      <c r="I56" s="154">
        <v>97.779999999999973</v>
      </c>
      <c r="J56" s="154">
        <v>379.49</v>
      </c>
      <c r="K56" s="154">
        <v>205.07999999999998</v>
      </c>
      <c r="L56" s="154">
        <v>75.45999999999998</v>
      </c>
      <c r="M56" s="154">
        <v>81.010000000000019</v>
      </c>
      <c r="N56" s="154">
        <v>130.5</v>
      </c>
      <c r="O56" s="119"/>
      <c r="P56" s="52" t="str">
        <f t="shared" si="117"/>
        <v/>
      </c>
      <c r="R56" s="109" t="s">
        <v>78</v>
      </c>
      <c r="S56" s="19">
        <v>50.512</v>
      </c>
      <c r="T56" s="154">
        <v>76.984999999999985</v>
      </c>
      <c r="U56" s="154">
        <v>140.74100000000001</v>
      </c>
      <c r="V56" s="154">
        <v>108.19399999999999</v>
      </c>
      <c r="W56" s="154">
        <v>2.327</v>
      </c>
      <c r="X56" s="154">
        <v>108.241</v>
      </c>
      <c r="Y56" s="154">
        <v>89.242999999999995</v>
      </c>
      <c r="Z56" s="154">
        <v>81.237000000000023</v>
      </c>
      <c r="AA56" s="154">
        <v>251.595</v>
      </c>
      <c r="AB56" s="154">
        <v>116.065</v>
      </c>
      <c r="AC56" s="154">
        <v>70.181000000000012</v>
      </c>
      <c r="AD56" s="154">
        <v>156.5320000000001</v>
      </c>
      <c r="AE56" s="154">
        <v>264.11100000000016</v>
      </c>
      <c r="AF56" s="119"/>
      <c r="AG56" s="52" t="str">
        <f t="shared" si="118"/>
        <v/>
      </c>
      <c r="AI56" s="125">
        <f t="shared" si="102"/>
        <v>5.7602919375071266</v>
      </c>
      <c r="AJ56" s="157">
        <f t="shared" si="103"/>
        <v>3.9711647580728346</v>
      </c>
      <c r="AK56" s="157">
        <f t="shared" si="104"/>
        <v>1.8513680610365695</v>
      </c>
      <c r="AL56" s="157">
        <f t="shared" si="105"/>
        <v>5.3728956646968253</v>
      </c>
      <c r="AM56" s="157">
        <f t="shared" si="106"/>
        <v>28.036144578313255</v>
      </c>
      <c r="AN56" s="157">
        <f t="shared" si="107"/>
        <v>3.4592841163310957</v>
      </c>
      <c r="AO56" s="157">
        <f t="shared" si="108"/>
        <v>1.1073569008946409</v>
      </c>
      <c r="AP56" s="157">
        <f t="shared" si="109"/>
        <v>8.3081407240744571</v>
      </c>
      <c r="AQ56" s="157">
        <f t="shared" si="110"/>
        <v>6.629818967561727</v>
      </c>
      <c r="AR56" s="157">
        <f t="shared" si="111"/>
        <v>5.6594987322020671</v>
      </c>
      <c r="AS56" s="157">
        <f t="shared" si="112"/>
        <v>9.3004240657301924</v>
      </c>
      <c r="AT56" s="157">
        <f t="shared" si="113"/>
        <v>19.322552771262814</v>
      </c>
      <c r="AU56" s="157">
        <f t="shared" si="114"/>
        <v>20.238390804597714</v>
      </c>
      <c r="AV56" s="157"/>
      <c r="AW56" s="52"/>
      <c r="AY56" s="105"/>
      <c r="AZ56" s="105"/>
    </row>
    <row r="57" spans="1:52" ht="20.100000000000001" customHeight="1" x14ac:dyDescent="0.25">
      <c r="A57" s="121" t="s">
        <v>79</v>
      </c>
      <c r="B57" s="19">
        <v>303.20000000000005</v>
      </c>
      <c r="C57" s="154">
        <v>239.99999999999997</v>
      </c>
      <c r="D57" s="154">
        <v>243.11000000000004</v>
      </c>
      <c r="E57" s="154">
        <v>240.37</v>
      </c>
      <c r="F57" s="154">
        <v>134.97000000000006</v>
      </c>
      <c r="G57" s="154">
        <v>337.20000000000005</v>
      </c>
      <c r="H57" s="154">
        <v>84.99</v>
      </c>
      <c r="I57" s="154">
        <v>171.96000000000004</v>
      </c>
      <c r="J57" s="154">
        <v>42.18</v>
      </c>
      <c r="K57" s="154">
        <v>176.78999999999996</v>
      </c>
      <c r="L57" s="154">
        <v>288.82999999999993</v>
      </c>
      <c r="M57" s="154">
        <v>91.259999999999991</v>
      </c>
      <c r="N57" s="154">
        <v>309.06000000000006</v>
      </c>
      <c r="O57" s="119"/>
      <c r="P57" s="52" t="str">
        <f t="shared" si="117"/>
        <v/>
      </c>
      <c r="R57" s="109" t="s">
        <v>79</v>
      </c>
      <c r="S57" s="19">
        <v>101.88200000000002</v>
      </c>
      <c r="T57" s="154">
        <v>208.25</v>
      </c>
      <c r="U57" s="154">
        <v>120.58900000000001</v>
      </c>
      <c r="V57" s="154">
        <v>63.236000000000004</v>
      </c>
      <c r="W57" s="154">
        <v>133.27200000000002</v>
      </c>
      <c r="X57" s="154">
        <v>88.903999999999996</v>
      </c>
      <c r="Y57" s="154">
        <v>66.512999999999991</v>
      </c>
      <c r="Z57" s="154">
        <v>161.839</v>
      </c>
      <c r="AA57" s="154">
        <v>69.402000000000001</v>
      </c>
      <c r="AB57" s="154">
        <v>109.84300000000002</v>
      </c>
      <c r="AC57" s="154">
        <v>111.27</v>
      </c>
      <c r="AD57" s="154">
        <v>115.04100000000001</v>
      </c>
      <c r="AE57" s="154">
        <v>123.86800000000001</v>
      </c>
      <c r="AF57" s="119"/>
      <c r="AG57" s="52" t="str">
        <f t="shared" si="118"/>
        <v/>
      </c>
      <c r="AI57" s="125">
        <f t="shared" si="102"/>
        <v>3.3602242744063329</v>
      </c>
      <c r="AJ57" s="157">
        <f t="shared" si="103"/>
        <v>8.6770833333333339</v>
      </c>
      <c r="AK57" s="157">
        <f t="shared" si="104"/>
        <v>4.960264900662251</v>
      </c>
      <c r="AL57" s="157">
        <f t="shared" si="105"/>
        <v>2.6307775512751173</v>
      </c>
      <c r="AM57" s="157">
        <f t="shared" si="106"/>
        <v>9.8741942653923065</v>
      </c>
      <c r="AN57" s="157">
        <f t="shared" si="107"/>
        <v>2.636536180308422</v>
      </c>
      <c r="AO57" s="157">
        <f t="shared" si="108"/>
        <v>7.8259795270031765</v>
      </c>
      <c r="AP57" s="157">
        <f t="shared" si="109"/>
        <v>9.4114328913700831</v>
      </c>
      <c r="AQ57" s="157">
        <f t="shared" si="110"/>
        <v>16.453769559032718</v>
      </c>
      <c r="AR57" s="157">
        <f t="shared" si="111"/>
        <v>6.2131907913343545</v>
      </c>
      <c r="AS57" s="157">
        <f t="shared" si="112"/>
        <v>3.8524391510577165</v>
      </c>
      <c r="AT57" s="157">
        <f t="shared" si="113"/>
        <v>12.605851413543723</v>
      </c>
      <c r="AU57" s="157">
        <f t="shared" si="114"/>
        <v>4.0078949071377723</v>
      </c>
      <c r="AV57" s="157"/>
      <c r="AW57" s="52"/>
      <c r="AY57" s="105"/>
      <c r="AZ57" s="105"/>
    </row>
    <row r="58" spans="1:52" ht="20.100000000000001" customHeight="1" x14ac:dyDescent="0.25">
      <c r="A58" s="121" t="s">
        <v>80</v>
      </c>
      <c r="B58" s="19">
        <v>733.11</v>
      </c>
      <c r="C58" s="154">
        <v>19</v>
      </c>
      <c r="D58" s="154">
        <v>777.31</v>
      </c>
      <c r="E58" s="154">
        <v>199.58</v>
      </c>
      <c r="F58" s="154">
        <v>112.44000000000001</v>
      </c>
      <c r="G58" s="154">
        <v>335.96999999999997</v>
      </c>
      <c r="H58" s="154">
        <v>208.92000000000002</v>
      </c>
      <c r="I58" s="154">
        <v>156.26000000000005</v>
      </c>
      <c r="J58" s="154">
        <v>103.26</v>
      </c>
      <c r="K58" s="154">
        <v>2.9099999999999993</v>
      </c>
      <c r="L58" s="154">
        <v>52.440000000000005</v>
      </c>
      <c r="M58" s="154">
        <v>48.8</v>
      </c>
      <c r="N58" s="154">
        <v>223.50000000000017</v>
      </c>
      <c r="O58" s="119"/>
      <c r="P58" s="52" t="str">
        <f t="shared" si="117"/>
        <v/>
      </c>
      <c r="R58" s="109" t="s">
        <v>80</v>
      </c>
      <c r="S58" s="19">
        <v>248.68200000000002</v>
      </c>
      <c r="T58" s="154">
        <v>13.135</v>
      </c>
      <c r="U58" s="154">
        <v>170.39499999999998</v>
      </c>
      <c r="V58" s="154">
        <v>85.355999999999995</v>
      </c>
      <c r="W58" s="154">
        <v>57.158000000000001</v>
      </c>
      <c r="X58" s="154">
        <v>62.073999999999998</v>
      </c>
      <c r="Y58" s="154">
        <v>182.14699999999996</v>
      </c>
      <c r="Z58" s="154">
        <v>90.742000000000004</v>
      </c>
      <c r="AA58" s="154">
        <v>92.774000000000001</v>
      </c>
      <c r="AB58" s="154">
        <v>20.315999999999999</v>
      </c>
      <c r="AC58" s="154">
        <v>52.984999999999999</v>
      </c>
      <c r="AD58" s="154">
        <v>98.681000000000012</v>
      </c>
      <c r="AE58" s="154">
        <v>215.69900000000004</v>
      </c>
      <c r="AF58" s="119"/>
      <c r="AG58" s="52" t="str">
        <f t="shared" si="118"/>
        <v/>
      </c>
      <c r="AI58" s="125">
        <f t="shared" si="102"/>
        <v>3.3921512460613008</v>
      </c>
      <c r="AJ58" s="157">
        <f t="shared" si="103"/>
        <v>6.9131578947368419</v>
      </c>
      <c r="AK58" s="157">
        <f t="shared" si="104"/>
        <v>2.1921112554836548</v>
      </c>
      <c r="AL58" s="157">
        <f t="shared" si="105"/>
        <v>4.2767812406052705</v>
      </c>
      <c r="AM58" s="157">
        <f t="shared" si="106"/>
        <v>5.0834222696549265</v>
      </c>
      <c r="AN58" s="157">
        <f t="shared" si="107"/>
        <v>1.8476054409619906</v>
      </c>
      <c r="AO58" s="157">
        <f t="shared" si="108"/>
        <v>8.7185046907907306</v>
      </c>
      <c r="AP58" s="157">
        <f t="shared" si="109"/>
        <v>5.8071163445539478</v>
      </c>
      <c r="AQ58" s="157">
        <f t="shared" si="110"/>
        <v>8.9845051326748013</v>
      </c>
      <c r="AR58" s="157">
        <f t="shared" si="111"/>
        <v>69.814432989690744</v>
      </c>
      <c r="AS58" s="157">
        <f t="shared" si="112"/>
        <v>10.103928299008389</v>
      </c>
      <c r="AT58" s="157">
        <f t="shared" si="113"/>
        <v>20.221516393442624</v>
      </c>
      <c r="AU58" s="157">
        <f t="shared" si="114"/>
        <v>9.6509619686800843</v>
      </c>
      <c r="AV58" s="157"/>
      <c r="AW58" s="52"/>
      <c r="AY58" s="105"/>
      <c r="AZ58" s="105"/>
    </row>
    <row r="59" spans="1:52" ht="20.100000000000001" customHeight="1" x14ac:dyDescent="0.25">
      <c r="A59" s="121" t="s">
        <v>81</v>
      </c>
      <c r="B59" s="19">
        <v>75.409999999999982</v>
      </c>
      <c r="C59" s="154">
        <v>202.55</v>
      </c>
      <c r="D59" s="154">
        <v>126.27000000000001</v>
      </c>
      <c r="E59" s="154">
        <v>192.72</v>
      </c>
      <c r="F59" s="154">
        <v>183.71</v>
      </c>
      <c r="G59" s="154">
        <v>506.25</v>
      </c>
      <c r="H59" s="154">
        <v>278.89</v>
      </c>
      <c r="I59" s="154">
        <v>2.5899999999999994</v>
      </c>
      <c r="J59" s="154">
        <v>285.61</v>
      </c>
      <c r="K59" s="154">
        <v>32.119999999999997</v>
      </c>
      <c r="L59" s="154">
        <v>108.60000000000004</v>
      </c>
      <c r="M59" s="154">
        <v>357.8900000000001</v>
      </c>
      <c r="N59" s="154">
        <v>414.07</v>
      </c>
      <c r="O59" s="119"/>
      <c r="P59" s="52" t="str">
        <f t="shared" si="117"/>
        <v/>
      </c>
      <c r="R59" s="109" t="s">
        <v>81</v>
      </c>
      <c r="S59" s="19">
        <v>26.283999999999999</v>
      </c>
      <c r="T59" s="154">
        <v>140.136</v>
      </c>
      <c r="U59" s="154">
        <v>62.427000000000007</v>
      </c>
      <c r="V59" s="154">
        <v>148.22899999999998</v>
      </c>
      <c r="W59" s="154">
        <v>99.02600000000001</v>
      </c>
      <c r="X59" s="154">
        <v>189.15099999999995</v>
      </c>
      <c r="Y59" s="154">
        <v>114.91000000000001</v>
      </c>
      <c r="Z59" s="154">
        <v>15.391</v>
      </c>
      <c r="AA59" s="154">
        <v>141.86099999999999</v>
      </c>
      <c r="AB59" s="154">
        <v>88.779999999999987</v>
      </c>
      <c r="AC59" s="154">
        <v>72.782000000000011</v>
      </c>
      <c r="AD59" s="154">
        <v>256.71899999999999</v>
      </c>
      <c r="AE59" s="154">
        <v>308.47400000000005</v>
      </c>
      <c r="AF59" s="119"/>
      <c r="AG59" s="52" t="str">
        <f t="shared" si="118"/>
        <v/>
      </c>
      <c r="AI59" s="125">
        <f t="shared" si="102"/>
        <v>3.485479379392654</v>
      </c>
      <c r="AJ59" s="157">
        <f t="shared" si="103"/>
        <v>6.9185880029622302</v>
      </c>
      <c r="AK59" s="157">
        <f t="shared" si="104"/>
        <v>4.9439296745070092</v>
      </c>
      <c r="AL59" s="157">
        <f t="shared" si="105"/>
        <v>7.6914176006641757</v>
      </c>
      <c r="AM59" s="157">
        <f t="shared" si="106"/>
        <v>5.3903434761308588</v>
      </c>
      <c r="AN59" s="157">
        <f t="shared" si="107"/>
        <v>3.7363160493827152</v>
      </c>
      <c r="AO59" s="157">
        <f t="shared" si="108"/>
        <v>4.120262469073829</v>
      </c>
      <c r="AP59" s="157">
        <f t="shared" si="109"/>
        <v>59.42471042471044</v>
      </c>
      <c r="AQ59" s="157">
        <f t="shared" si="110"/>
        <v>4.9669479359966386</v>
      </c>
      <c r="AR59" s="157">
        <f t="shared" si="111"/>
        <v>27.640099626400993</v>
      </c>
      <c r="AS59" s="157">
        <f t="shared" si="112"/>
        <v>6.7018416206261495</v>
      </c>
      <c r="AT59" s="157">
        <f t="shared" si="113"/>
        <v>7.1731258207829196</v>
      </c>
      <c r="AU59" s="157">
        <f t="shared" si="114"/>
        <v>7.449803173376484</v>
      </c>
      <c r="AV59" s="157"/>
      <c r="AW59" s="52"/>
      <c r="AY59" s="105"/>
      <c r="AZ59" s="105"/>
    </row>
    <row r="60" spans="1:52" ht="20.100000000000001" customHeight="1" x14ac:dyDescent="0.25">
      <c r="A60" s="121" t="s">
        <v>82</v>
      </c>
      <c r="B60" s="19">
        <v>240.72</v>
      </c>
      <c r="C60" s="154">
        <v>303.53000000000003</v>
      </c>
      <c r="D60" s="154">
        <v>1.4</v>
      </c>
      <c r="E60" s="154">
        <v>199.3</v>
      </c>
      <c r="F60" s="154">
        <v>162.61000000000001</v>
      </c>
      <c r="G60" s="154">
        <v>265.22999999999996</v>
      </c>
      <c r="H60" s="154">
        <v>74.89</v>
      </c>
      <c r="I60" s="154">
        <v>2.6999999999999997</v>
      </c>
      <c r="J60" s="154">
        <v>243.41</v>
      </c>
      <c r="K60" s="154">
        <v>162.79000000000005</v>
      </c>
      <c r="L60" s="154">
        <v>163.68000000000006</v>
      </c>
      <c r="M60" s="154">
        <v>162.12</v>
      </c>
      <c r="N60" s="154">
        <v>165.90000000000006</v>
      </c>
      <c r="O60" s="119"/>
      <c r="P60" s="52" t="str">
        <f t="shared" si="117"/>
        <v/>
      </c>
      <c r="R60" s="109" t="s">
        <v>82</v>
      </c>
      <c r="S60" s="19">
        <v>80.941000000000003</v>
      </c>
      <c r="T60" s="154">
        <v>133.739</v>
      </c>
      <c r="U60" s="154">
        <v>0.89600000000000013</v>
      </c>
      <c r="V60" s="154">
        <v>99.911000000000001</v>
      </c>
      <c r="W60" s="154">
        <v>62.055999999999997</v>
      </c>
      <c r="X60" s="154">
        <v>42.978000000000009</v>
      </c>
      <c r="Y60" s="154">
        <v>73.328000000000003</v>
      </c>
      <c r="Z60" s="154">
        <v>7.7379999999999995</v>
      </c>
      <c r="AA60" s="154">
        <v>45.496000000000002</v>
      </c>
      <c r="AB60" s="154">
        <v>116.032</v>
      </c>
      <c r="AC60" s="154">
        <v>123.81899999999997</v>
      </c>
      <c r="AD60" s="154">
        <v>149.98599999999999</v>
      </c>
      <c r="AE60" s="154">
        <v>319.26399999999995</v>
      </c>
      <c r="AF60" s="119"/>
      <c r="AG60" s="52" t="str">
        <f t="shared" si="118"/>
        <v/>
      </c>
      <c r="AI60" s="125">
        <f t="shared" si="102"/>
        <v>3.3624543037554004</v>
      </c>
      <c r="AJ60" s="157">
        <f t="shared" si="103"/>
        <v>4.4061213059664608</v>
      </c>
      <c r="AK60" s="157">
        <f t="shared" si="104"/>
        <v>6.4000000000000012</v>
      </c>
      <c r="AL60" s="157">
        <f t="shared" si="105"/>
        <v>5.0130958354239841</v>
      </c>
      <c r="AM60" s="157">
        <f t="shared" si="106"/>
        <v>3.816247463255642</v>
      </c>
      <c r="AN60" s="157">
        <f t="shared" si="107"/>
        <v>1.6204049315688276</v>
      </c>
      <c r="AO60" s="157">
        <f t="shared" si="108"/>
        <v>9.7914274268927759</v>
      </c>
      <c r="AP60" s="157">
        <f t="shared" si="109"/>
        <v>28.659259259259258</v>
      </c>
      <c r="AQ60" s="157">
        <f t="shared" si="110"/>
        <v>1.8691097325500186</v>
      </c>
      <c r="AR60" s="157">
        <f t="shared" si="111"/>
        <v>7.1277105473309144</v>
      </c>
      <c r="AS60" s="157">
        <f t="shared" si="112"/>
        <v>7.5646994134897314</v>
      </c>
      <c r="AT60" s="157">
        <f t="shared" si="113"/>
        <v>9.2515420676042428</v>
      </c>
      <c r="AU60" s="157">
        <f t="shared" si="114"/>
        <v>19.24436407474381</v>
      </c>
      <c r="AV60" s="157"/>
      <c r="AW60" s="52"/>
      <c r="AY60" s="105"/>
      <c r="AZ60" s="105"/>
    </row>
    <row r="61" spans="1:52" ht="20.100000000000001" customHeight="1" x14ac:dyDescent="0.25">
      <c r="A61" s="121" t="s">
        <v>83</v>
      </c>
      <c r="B61" s="19">
        <v>134.53000000000003</v>
      </c>
      <c r="C61" s="154">
        <v>176.85999999999999</v>
      </c>
      <c r="D61" s="154">
        <v>203.78999999999996</v>
      </c>
      <c r="E61" s="154">
        <v>75.959999999999994</v>
      </c>
      <c r="F61" s="154">
        <v>86.76</v>
      </c>
      <c r="G61" s="154">
        <v>338.64999999999992</v>
      </c>
      <c r="H61" s="154">
        <v>107.72999999999999</v>
      </c>
      <c r="I61" s="154">
        <v>189.56000000000003</v>
      </c>
      <c r="J61" s="154">
        <v>163.63999999999999</v>
      </c>
      <c r="K61" s="154">
        <v>115.14999999999999</v>
      </c>
      <c r="L61" s="154">
        <v>280.90999999999991</v>
      </c>
      <c r="M61" s="154">
        <v>287.72999999999973</v>
      </c>
      <c r="N61" s="154">
        <v>90.060000000000016</v>
      </c>
      <c r="O61" s="119"/>
      <c r="P61" s="52" t="str">
        <f t="shared" si="117"/>
        <v/>
      </c>
      <c r="R61" s="109" t="s">
        <v>83</v>
      </c>
      <c r="S61" s="19">
        <v>62.047999999999995</v>
      </c>
      <c r="T61" s="154">
        <v>49.418999999999997</v>
      </c>
      <c r="U61" s="154">
        <v>115.30700000000002</v>
      </c>
      <c r="V61" s="154">
        <v>48.548999999999999</v>
      </c>
      <c r="W61" s="154">
        <v>60.350999999999999</v>
      </c>
      <c r="X61" s="154">
        <v>250.62000000000003</v>
      </c>
      <c r="Y61" s="154">
        <v>66.029999999999987</v>
      </c>
      <c r="Z61" s="154">
        <v>58.631000000000007</v>
      </c>
      <c r="AA61" s="154">
        <v>111.59399999999999</v>
      </c>
      <c r="AB61" s="154">
        <v>193.00300000000004</v>
      </c>
      <c r="AC61" s="154">
        <v>285.58600000000001</v>
      </c>
      <c r="AD61" s="154">
        <v>185.32599999999994</v>
      </c>
      <c r="AE61" s="154">
        <v>275.30900000000003</v>
      </c>
      <c r="AF61" s="119"/>
      <c r="AG61" s="52" t="str">
        <f t="shared" si="118"/>
        <v/>
      </c>
      <c r="AI61" s="125">
        <f t="shared" ref="AI61:AJ67" si="123">(S61/B61)*10</f>
        <v>4.6122054560321102</v>
      </c>
      <c r="AJ61" s="157">
        <f t="shared" si="123"/>
        <v>2.7942440348298092</v>
      </c>
      <c r="AK61" s="157">
        <f t="shared" ref="AK61:AS63" si="124">IF(U61="","",(U61/D61)*10)</f>
        <v>5.6581284655773123</v>
      </c>
      <c r="AL61" s="157">
        <f t="shared" si="124"/>
        <v>6.3913902053712492</v>
      </c>
      <c r="AM61" s="157">
        <f t="shared" si="124"/>
        <v>6.9560857538035954</v>
      </c>
      <c r="AN61" s="157">
        <f t="shared" si="124"/>
        <v>7.400561051232839</v>
      </c>
      <c r="AO61" s="157">
        <f t="shared" si="124"/>
        <v>6.129211918685602</v>
      </c>
      <c r="AP61" s="157">
        <f t="shared" si="124"/>
        <v>3.0930048533445875</v>
      </c>
      <c r="AQ61" s="157">
        <f t="shared" si="124"/>
        <v>6.8194817892935706</v>
      </c>
      <c r="AR61" s="157">
        <f t="shared" si="124"/>
        <v>16.76100738167608</v>
      </c>
      <c r="AS61" s="157">
        <f t="shared" si="124"/>
        <v>10.166459008223278</v>
      </c>
      <c r="AT61" s="157">
        <f t="shared" ref="AT61:AT63" si="125">IF(AD61="","",(AD61/M61)*10)</f>
        <v>6.4409689639592713</v>
      </c>
      <c r="AU61" s="157">
        <f t="shared" ref="AU61:AU63" si="126">IF(AE61="","",(AE61/N61)*10)</f>
        <v>30.569509216078167</v>
      </c>
      <c r="AV61" s="157" t="str">
        <f t="shared" ref="AV61:AV63" si="127">IF(AF61="","",(AF61/O61)*10)</f>
        <v/>
      </c>
      <c r="AW61" s="52" t="str">
        <f t="shared" ref="AW61:AW62" si="128">IF(AV61="","",(AV61-AU61)/AU61)</f>
        <v/>
      </c>
      <c r="AY61" s="105"/>
      <c r="AZ61" s="105"/>
    </row>
    <row r="62" spans="1:52" ht="20.100000000000001" customHeight="1" thickBot="1" x14ac:dyDescent="0.3">
      <c r="A62" s="122" t="s">
        <v>84</v>
      </c>
      <c r="B62" s="21">
        <v>93.24</v>
      </c>
      <c r="C62" s="155">
        <v>124.46000000000001</v>
      </c>
      <c r="D62" s="155">
        <v>113.12</v>
      </c>
      <c r="E62" s="155">
        <v>110.57000000000001</v>
      </c>
      <c r="F62" s="155">
        <v>72.960000000000008</v>
      </c>
      <c r="G62" s="155">
        <v>208.45</v>
      </c>
      <c r="H62" s="155">
        <v>87.240000000000009</v>
      </c>
      <c r="I62" s="155">
        <v>106.97</v>
      </c>
      <c r="J62" s="155">
        <v>115.36</v>
      </c>
      <c r="K62" s="155">
        <v>163.49999999999997</v>
      </c>
      <c r="L62" s="155">
        <v>144.71999999999991</v>
      </c>
      <c r="M62" s="155">
        <v>71.05</v>
      </c>
      <c r="N62" s="155">
        <v>22.009999999999991</v>
      </c>
      <c r="O62" s="123"/>
      <c r="P62" s="52" t="str">
        <f t="shared" si="117"/>
        <v/>
      </c>
      <c r="R62" s="110" t="s">
        <v>84</v>
      </c>
      <c r="S62" s="19">
        <v>30.416</v>
      </c>
      <c r="T62" s="154">
        <v>47.312999999999995</v>
      </c>
      <c r="U62" s="154">
        <v>23.595999999999997</v>
      </c>
      <c r="V62" s="154">
        <v>78.717000000000013</v>
      </c>
      <c r="W62" s="154">
        <v>56.821999999999996</v>
      </c>
      <c r="X62" s="154">
        <v>94.972999999999999</v>
      </c>
      <c r="Y62" s="154">
        <v>72.218000000000018</v>
      </c>
      <c r="Z62" s="154">
        <v>81.169000000000011</v>
      </c>
      <c r="AA62" s="154">
        <v>81.001999999999995</v>
      </c>
      <c r="AB62" s="154">
        <v>103.39299999999999</v>
      </c>
      <c r="AC62" s="154">
        <v>78.418999999999969</v>
      </c>
      <c r="AD62" s="154">
        <v>91.548000000000016</v>
      </c>
      <c r="AE62" s="154">
        <v>146.48499999999996</v>
      </c>
      <c r="AF62" s="119"/>
      <c r="AG62" s="52" t="str">
        <f t="shared" si="118"/>
        <v/>
      </c>
      <c r="AI62" s="125">
        <f t="shared" si="123"/>
        <v>3.2621192621192625</v>
      </c>
      <c r="AJ62" s="157">
        <f t="shared" si="123"/>
        <v>3.8014623172103477</v>
      </c>
      <c r="AK62" s="157">
        <f t="shared" si="124"/>
        <v>2.0859264497878356</v>
      </c>
      <c r="AL62" s="157">
        <f t="shared" si="124"/>
        <v>7.1192005064664921</v>
      </c>
      <c r="AM62" s="157">
        <f t="shared" si="124"/>
        <v>7.7881030701754375</v>
      </c>
      <c r="AN62" s="157">
        <f t="shared" si="124"/>
        <v>4.5561525545694419</v>
      </c>
      <c r="AO62" s="157">
        <f t="shared" si="124"/>
        <v>8.2780834479596539</v>
      </c>
      <c r="AP62" s="157">
        <f t="shared" si="124"/>
        <v>7.588015331401329</v>
      </c>
      <c r="AQ62" s="157">
        <f t="shared" si="124"/>
        <v>7.0216712898751732</v>
      </c>
      <c r="AR62" s="157">
        <f t="shared" si="124"/>
        <v>6.3237308868501527</v>
      </c>
      <c r="AS62" s="157">
        <f t="shared" si="124"/>
        <v>5.4186705362078502</v>
      </c>
      <c r="AT62" s="157">
        <f t="shared" si="125"/>
        <v>12.885010555946518</v>
      </c>
      <c r="AU62" s="157">
        <f t="shared" si="126"/>
        <v>66.553839164016367</v>
      </c>
      <c r="AV62" s="157" t="str">
        <f t="shared" si="127"/>
        <v/>
      </c>
      <c r="AW62" s="52" t="str">
        <f t="shared" si="128"/>
        <v/>
      </c>
      <c r="AY62" s="105"/>
      <c r="AZ62" s="105"/>
    </row>
    <row r="63" spans="1:52" ht="20.100000000000001" customHeight="1" thickBot="1" x14ac:dyDescent="0.3">
      <c r="A63" s="35" t="str">
        <f>A19</f>
        <v>jan-abr</v>
      </c>
      <c r="B63" s="167">
        <f>SUM(B51:B54)</f>
        <v>960.53</v>
      </c>
      <c r="C63" s="168">
        <f t="shared" ref="C63:O63" si="129">SUM(C51:C54)</f>
        <v>1225.82</v>
      </c>
      <c r="D63" s="168">
        <f t="shared" si="129"/>
        <v>482.83</v>
      </c>
      <c r="E63" s="168">
        <f t="shared" si="129"/>
        <v>2012.5399999999997</v>
      </c>
      <c r="F63" s="168">
        <f t="shared" si="129"/>
        <v>739.2600000000001</v>
      </c>
      <c r="G63" s="168">
        <f t="shared" si="129"/>
        <v>359.16</v>
      </c>
      <c r="H63" s="168">
        <f t="shared" si="129"/>
        <v>383.66999999999996</v>
      </c>
      <c r="I63" s="168">
        <f t="shared" si="129"/>
        <v>692.43000000000006</v>
      </c>
      <c r="J63" s="168">
        <f t="shared" si="129"/>
        <v>383.62</v>
      </c>
      <c r="K63" s="168">
        <f t="shared" si="129"/>
        <v>593.89999999999986</v>
      </c>
      <c r="L63" s="168">
        <f t="shared" si="129"/>
        <v>678.14</v>
      </c>
      <c r="M63" s="168">
        <f t="shared" si="129"/>
        <v>652.02</v>
      </c>
      <c r="N63" s="168">
        <f t="shared" si="129"/>
        <v>699.94999999999982</v>
      </c>
      <c r="O63" s="169">
        <f t="shared" si="129"/>
        <v>1146.9399999999998</v>
      </c>
      <c r="P63" s="61">
        <f t="shared" si="117"/>
        <v>0.6386027573398102</v>
      </c>
      <c r="R63" s="109"/>
      <c r="S63" s="167">
        <f>SUM(S51:S54)</f>
        <v>262.35500000000002</v>
      </c>
      <c r="T63" s="168">
        <f t="shared" ref="T63:AF63" si="130">SUM(T51:T54)</f>
        <v>484.44399999999996</v>
      </c>
      <c r="U63" s="168">
        <f t="shared" si="130"/>
        <v>242.53599999999997</v>
      </c>
      <c r="V63" s="168">
        <f t="shared" si="130"/>
        <v>387.70000000000005</v>
      </c>
      <c r="W63" s="168">
        <f t="shared" si="130"/>
        <v>349.36299999999994</v>
      </c>
      <c r="X63" s="168">
        <f t="shared" si="130"/>
        <v>204.33599999999998</v>
      </c>
      <c r="Y63" s="168">
        <f t="shared" si="130"/>
        <v>310.00700000000001</v>
      </c>
      <c r="Z63" s="168">
        <f t="shared" si="130"/>
        <v>448.08900000000006</v>
      </c>
      <c r="AA63" s="168">
        <f t="shared" si="130"/>
        <v>332.07400000000001</v>
      </c>
      <c r="AB63" s="168">
        <f t="shared" si="130"/>
        <v>547.83199999999988</v>
      </c>
      <c r="AC63" s="168">
        <f t="shared" si="130"/>
        <v>1062.4590000000001</v>
      </c>
      <c r="AD63" s="168">
        <f t="shared" si="130"/>
        <v>580.31400000000008</v>
      </c>
      <c r="AE63" s="168">
        <f t="shared" si="130"/>
        <v>796.0630000000001</v>
      </c>
      <c r="AF63" s="169">
        <f t="shared" si="130"/>
        <v>1127.2059999999997</v>
      </c>
      <c r="AG63" s="61">
        <f t="shared" si="118"/>
        <v>0.41597587125642005</v>
      </c>
      <c r="AI63" s="172">
        <f t="shared" si="123"/>
        <v>2.7313566468512178</v>
      </c>
      <c r="AJ63" s="173">
        <f t="shared" si="123"/>
        <v>3.9519994779005074</v>
      </c>
      <c r="AK63" s="173">
        <f t="shared" si="124"/>
        <v>5.0232172814448148</v>
      </c>
      <c r="AL63" s="173">
        <f t="shared" si="124"/>
        <v>1.9264213382094273</v>
      </c>
      <c r="AM63" s="173">
        <f t="shared" si="124"/>
        <v>4.7258474690907111</v>
      </c>
      <c r="AN63" s="173">
        <f t="shared" si="124"/>
        <v>5.6892749749415295</v>
      </c>
      <c r="AO63" s="173">
        <f t="shared" si="124"/>
        <v>8.0800427450673755</v>
      </c>
      <c r="AP63" s="173">
        <f t="shared" si="124"/>
        <v>6.4712534118972318</v>
      </c>
      <c r="AQ63" s="173">
        <f t="shared" si="124"/>
        <v>8.6563265731713681</v>
      </c>
      <c r="AR63" s="173">
        <f t="shared" si="124"/>
        <v>9.2243138575517776</v>
      </c>
      <c r="AS63" s="173">
        <f t="shared" si="124"/>
        <v>15.667251599964612</v>
      </c>
      <c r="AT63" s="173">
        <f t="shared" si="125"/>
        <v>8.9002484586362396</v>
      </c>
      <c r="AU63" s="173">
        <f t="shared" si="126"/>
        <v>11.37314093863848</v>
      </c>
      <c r="AV63" s="173">
        <f t="shared" si="127"/>
        <v>9.8279421765741866</v>
      </c>
      <c r="AW63" s="61">
        <f t="shared" ref="AW63:AW67" si="131">IF(AV63="","",(AV63-AU63)/AU63)</f>
        <v>-0.13586385418074973</v>
      </c>
      <c r="AY63" s="105"/>
      <c r="AZ63" s="105"/>
    </row>
    <row r="64" spans="1:52" ht="20.100000000000001" customHeight="1" x14ac:dyDescent="0.25">
      <c r="A64" s="121" t="s">
        <v>85</v>
      </c>
      <c r="B64" s="19">
        <f>SUM(B51:B53)</f>
        <v>510.83</v>
      </c>
      <c r="C64" s="154">
        <f>SUM(C51:C53)</f>
        <v>1024.79</v>
      </c>
      <c r="D64" s="154">
        <f>SUM(D51:D53)</f>
        <v>450.64</v>
      </c>
      <c r="E64" s="154">
        <f t="shared" ref="E64:O64" si="132">SUM(E51:E53)</f>
        <v>1578.6399999999999</v>
      </c>
      <c r="F64" s="154">
        <f t="shared" si="132"/>
        <v>623.19000000000005</v>
      </c>
      <c r="G64" s="154">
        <f t="shared" si="132"/>
        <v>256.62</v>
      </c>
      <c r="H64" s="154">
        <f t="shared" si="132"/>
        <v>278.10999999999996</v>
      </c>
      <c r="I64" s="154">
        <f t="shared" si="132"/>
        <v>682.05000000000007</v>
      </c>
      <c r="J64" s="154">
        <f t="shared" si="132"/>
        <v>363.4</v>
      </c>
      <c r="K64" s="154">
        <f t="shared" si="132"/>
        <v>324.84000000000003</v>
      </c>
      <c r="L64" s="154">
        <f t="shared" si="132"/>
        <v>666.59</v>
      </c>
      <c r="M64" s="154">
        <f t="shared" ref="M64" si="133">SUM(M51:M53)</f>
        <v>423.11999999999995</v>
      </c>
      <c r="N64" s="154">
        <f t="shared" si="132"/>
        <v>618.80999999999983</v>
      </c>
      <c r="O64" s="154">
        <f t="shared" si="132"/>
        <v>890.9699999999998</v>
      </c>
      <c r="P64" s="61">
        <f t="shared" si="117"/>
        <v>0.43981189702816703</v>
      </c>
      <c r="R64" s="108" t="s">
        <v>85</v>
      </c>
      <c r="S64" s="19">
        <f>SUM(S51:S53)</f>
        <v>176.74100000000001</v>
      </c>
      <c r="T64" s="154">
        <f t="shared" ref="T64:AF64" si="134">SUM(T51:T53)</f>
        <v>391.447</v>
      </c>
      <c r="U64" s="154">
        <f t="shared" si="134"/>
        <v>211.98399999999998</v>
      </c>
      <c r="V64" s="154">
        <f t="shared" si="134"/>
        <v>232.916</v>
      </c>
      <c r="W64" s="154">
        <f t="shared" si="134"/>
        <v>266.57599999999996</v>
      </c>
      <c r="X64" s="154">
        <f t="shared" si="134"/>
        <v>129.57999999999998</v>
      </c>
      <c r="Y64" s="154">
        <f t="shared" si="134"/>
        <v>229.95</v>
      </c>
      <c r="Z64" s="154">
        <f t="shared" si="134"/>
        <v>393.07100000000003</v>
      </c>
      <c r="AA64" s="154">
        <f t="shared" si="134"/>
        <v>307.45100000000002</v>
      </c>
      <c r="AB64" s="154">
        <f t="shared" si="134"/>
        <v>425.43199999999996</v>
      </c>
      <c r="AC64" s="154">
        <f t="shared" si="134"/>
        <v>1032.018</v>
      </c>
      <c r="AD64" s="154">
        <f t="shared" ref="AD64" si="135">SUM(AD51:AD53)</f>
        <v>380.52600000000007</v>
      </c>
      <c r="AE64" s="154">
        <f t="shared" si="134"/>
        <v>632.375</v>
      </c>
      <c r="AF64" s="154">
        <f t="shared" si="134"/>
        <v>896.45799999999974</v>
      </c>
      <c r="AG64" s="61">
        <f t="shared" si="118"/>
        <v>0.41760506028859418</v>
      </c>
      <c r="AI64" s="124">
        <f t="shared" si="123"/>
        <v>3.4598790204177519</v>
      </c>
      <c r="AJ64" s="156">
        <f t="shared" si="123"/>
        <v>3.819777710555333</v>
      </c>
      <c r="AK64" s="156">
        <f t="shared" ref="AK64:AS66" si="136">(U64/D64)*10</f>
        <v>4.7040653293094268</v>
      </c>
      <c r="AL64" s="156">
        <f t="shared" si="136"/>
        <v>1.4754218821263874</v>
      </c>
      <c r="AM64" s="156">
        <f t="shared" si="136"/>
        <v>4.2776039410131732</v>
      </c>
      <c r="AN64" s="156">
        <f t="shared" si="136"/>
        <v>5.0494895175746235</v>
      </c>
      <c r="AO64" s="156">
        <f t="shared" si="136"/>
        <v>8.2683110999244906</v>
      </c>
      <c r="AP64" s="156">
        <f t="shared" si="136"/>
        <v>5.7630818854922659</v>
      </c>
      <c r="AQ64" s="156">
        <f t="shared" si="136"/>
        <v>8.4604017611447464</v>
      </c>
      <c r="AR64" s="156">
        <f t="shared" si="136"/>
        <v>13.096662972540326</v>
      </c>
      <c r="AS64" s="156">
        <f t="shared" si="136"/>
        <v>15.482050435800117</v>
      </c>
      <c r="AT64" s="156">
        <f t="shared" ref="AT64:AT66" si="137">(AD64/M64)*10</f>
        <v>8.9933352240499183</v>
      </c>
      <c r="AU64" s="156">
        <f t="shared" ref="AU64:AV66" si="138">(AE64/N64)*10</f>
        <v>10.219211066401645</v>
      </c>
      <c r="AV64" s="156">
        <f t="shared" si="138"/>
        <v>10.061595788859332</v>
      </c>
      <c r="AW64" s="61">
        <f t="shared" si="131"/>
        <v>-1.5423429119740406E-2</v>
      </c>
    </row>
    <row r="65" spans="1:49" ht="20.100000000000001" customHeight="1" x14ac:dyDescent="0.25">
      <c r="A65" s="121" t="s">
        <v>86</v>
      </c>
      <c r="B65" s="19">
        <f>SUM(B54:B56)</f>
        <v>652.52</v>
      </c>
      <c r="C65" s="154">
        <f>SUM(C54:C56)</f>
        <v>482.78000000000003</v>
      </c>
      <c r="D65" s="154">
        <f>SUM(D54:D56)</f>
        <v>1177.5499999999997</v>
      </c>
      <c r="E65" s="154">
        <f t="shared" ref="E65:N65" si="139">SUM(E54:E56)</f>
        <v>639.50999999999988</v>
      </c>
      <c r="F65" s="154">
        <f t="shared" si="139"/>
        <v>1211.1999999999998</v>
      </c>
      <c r="G65" s="154">
        <f t="shared" si="139"/>
        <v>771.18000000000006</v>
      </c>
      <c r="H65" s="154">
        <f t="shared" si="139"/>
        <v>1169.0899999999999</v>
      </c>
      <c r="I65" s="154">
        <f t="shared" si="139"/>
        <v>131.77999999999997</v>
      </c>
      <c r="J65" s="154">
        <f t="shared" si="139"/>
        <v>690.83</v>
      </c>
      <c r="K65" s="154">
        <f t="shared" si="139"/>
        <v>894.35999999999967</v>
      </c>
      <c r="L65" s="154">
        <f t="shared" si="139"/>
        <v>193.45999999999995</v>
      </c>
      <c r="M65" s="154">
        <f t="shared" ref="M65" si="140">SUM(M54:M56)</f>
        <v>586.74</v>
      </c>
      <c r="N65" s="154">
        <f t="shared" si="139"/>
        <v>722.75999999999988</v>
      </c>
      <c r="O65" s="154" t="str">
        <f>IF(O56="","",SUM(O54:O56))</f>
        <v/>
      </c>
      <c r="P65" s="52" t="str">
        <f t="shared" si="117"/>
        <v/>
      </c>
      <c r="R65" s="109" t="s">
        <v>86</v>
      </c>
      <c r="S65" s="19">
        <f>SUM(S54:S56)</f>
        <v>172.44200000000001</v>
      </c>
      <c r="T65" s="154">
        <f t="shared" ref="T65:AE65" si="141">SUM(T54:T56)</f>
        <v>186.90999999999997</v>
      </c>
      <c r="U65" s="154">
        <f t="shared" si="141"/>
        <v>317.54300000000001</v>
      </c>
      <c r="V65" s="154">
        <f t="shared" si="141"/>
        <v>273.15200000000004</v>
      </c>
      <c r="W65" s="154">
        <f t="shared" si="141"/>
        <v>274.7589999999999</v>
      </c>
      <c r="X65" s="154">
        <f t="shared" si="141"/>
        <v>324.92199999999997</v>
      </c>
      <c r="Y65" s="154">
        <f t="shared" si="141"/>
        <v>316.45400000000001</v>
      </c>
      <c r="Z65" s="154">
        <f t="shared" si="141"/>
        <v>218.61900000000003</v>
      </c>
      <c r="AA65" s="154">
        <f t="shared" si="141"/>
        <v>473.084</v>
      </c>
      <c r="AB65" s="154">
        <f t="shared" si="141"/>
        <v>407.07599999999996</v>
      </c>
      <c r="AC65" s="154">
        <f t="shared" si="141"/>
        <v>151.21100000000001</v>
      </c>
      <c r="AD65" s="154">
        <f t="shared" ref="AD65" si="142">SUM(AD54:AD56)</f>
        <v>1125.3350000000005</v>
      </c>
      <c r="AE65" s="154">
        <f t="shared" si="141"/>
        <v>766.17500000000018</v>
      </c>
      <c r="AF65" s="154"/>
      <c r="AG65" s="52"/>
      <c r="AI65" s="125">
        <f t="shared" si="123"/>
        <v>2.6427082694783306</v>
      </c>
      <c r="AJ65" s="157">
        <f t="shared" si="123"/>
        <v>3.8715356891337658</v>
      </c>
      <c r="AK65" s="157">
        <f t="shared" si="136"/>
        <v>2.6966413315782778</v>
      </c>
      <c r="AL65" s="157">
        <f t="shared" si="136"/>
        <v>4.2712701912401698</v>
      </c>
      <c r="AM65" s="157">
        <f t="shared" si="136"/>
        <v>2.2684857992073972</v>
      </c>
      <c r="AN65" s="157">
        <f t="shared" si="136"/>
        <v>4.2133094737934069</v>
      </c>
      <c r="AO65" s="157">
        <f t="shared" si="136"/>
        <v>2.7068403630173901</v>
      </c>
      <c r="AP65" s="157">
        <f t="shared" si="136"/>
        <v>16.589694946122332</v>
      </c>
      <c r="AQ65" s="157">
        <f t="shared" si="136"/>
        <v>6.8480523428339826</v>
      </c>
      <c r="AR65" s="157">
        <f t="shared" si="136"/>
        <v>4.5515899637729786</v>
      </c>
      <c r="AS65" s="157">
        <f t="shared" si="136"/>
        <v>7.8161377028843191</v>
      </c>
      <c r="AT65" s="157">
        <f t="shared" si="137"/>
        <v>19.179449159764129</v>
      </c>
      <c r="AU65" s="157">
        <f t="shared" si="138"/>
        <v>10.600683491062044</v>
      </c>
      <c r="AV65" s="157"/>
      <c r="AW65" s="52"/>
    </row>
    <row r="66" spans="1:49" ht="20.100000000000001" customHeight="1" x14ac:dyDescent="0.25">
      <c r="A66" s="121" t="s">
        <v>87</v>
      </c>
      <c r="B66" s="19">
        <f>SUM(B57:B59)</f>
        <v>1111.72</v>
      </c>
      <c r="C66" s="154">
        <f>SUM(C57:C59)</f>
        <v>461.55</v>
      </c>
      <c r="D66" s="154">
        <f>SUM(D57:D59)</f>
        <v>1146.69</v>
      </c>
      <c r="E66" s="154">
        <f t="shared" ref="E66:N66" si="143">SUM(E57:E59)</f>
        <v>632.67000000000007</v>
      </c>
      <c r="F66" s="154">
        <f t="shared" si="143"/>
        <v>431.12000000000012</v>
      </c>
      <c r="G66" s="154">
        <f t="shared" si="143"/>
        <v>1179.42</v>
      </c>
      <c r="H66" s="154">
        <f t="shared" si="143"/>
        <v>572.79999999999995</v>
      </c>
      <c r="I66" s="154">
        <f t="shared" si="143"/>
        <v>330.81000000000006</v>
      </c>
      <c r="J66" s="154">
        <f t="shared" si="143"/>
        <v>431.05</v>
      </c>
      <c r="K66" s="154">
        <f t="shared" si="143"/>
        <v>211.81999999999996</v>
      </c>
      <c r="L66" s="154">
        <f t="shared" si="143"/>
        <v>449.86999999999995</v>
      </c>
      <c r="M66" s="154">
        <f t="shared" ref="M66" si="144">SUM(M57:M59)</f>
        <v>497.9500000000001</v>
      </c>
      <c r="N66" s="154">
        <f t="shared" si="143"/>
        <v>946.63000000000011</v>
      </c>
      <c r="O66" s="154" t="str">
        <f>IF(O59="","",SUM(O57:O59))</f>
        <v/>
      </c>
      <c r="P66" s="52" t="str">
        <f t="shared" si="117"/>
        <v/>
      </c>
      <c r="R66" s="109" t="s">
        <v>87</v>
      </c>
      <c r="S66" s="19">
        <f>SUM(S57:S59)</f>
        <v>376.84800000000001</v>
      </c>
      <c r="T66" s="154">
        <f t="shared" ref="T66:AE66" si="145">SUM(T57:T59)</f>
        <v>361.52099999999996</v>
      </c>
      <c r="U66" s="154">
        <f t="shared" si="145"/>
        <v>353.411</v>
      </c>
      <c r="V66" s="154">
        <f t="shared" si="145"/>
        <v>296.82099999999997</v>
      </c>
      <c r="W66" s="154">
        <f t="shared" si="145"/>
        <v>289.45600000000002</v>
      </c>
      <c r="X66" s="154">
        <f t="shared" si="145"/>
        <v>340.12899999999996</v>
      </c>
      <c r="Y66" s="154">
        <f t="shared" si="145"/>
        <v>363.57</v>
      </c>
      <c r="Z66" s="154">
        <f t="shared" si="145"/>
        <v>267.97200000000004</v>
      </c>
      <c r="AA66" s="154">
        <f t="shared" si="145"/>
        <v>304.03699999999998</v>
      </c>
      <c r="AB66" s="154">
        <f t="shared" si="145"/>
        <v>218.93900000000002</v>
      </c>
      <c r="AC66" s="154">
        <f t="shared" si="145"/>
        <v>237.03700000000001</v>
      </c>
      <c r="AD66" s="154">
        <f t="shared" ref="AD66" si="146">SUM(AD57:AD59)</f>
        <v>470.44100000000003</v>
      </c>
      <c r="AE66" s="154">
        <f t="shared" si="145"/>
        <v>648.04100000000017</v>
      </c>
      <c r="AF66" s="154" t="str">
        <f>IF(AF59="","",SUM(AF57:AF59))</f>
        <v/>
      </c>
      <c r="AG66" s="52" t="str">
        <f t="shared" ref="AG66" si="147">IF(AF66="","",(AF66-AE66)/AE66)</f>
        <v/>
      </c>
      <c r="AI66" s="125">
        <f t="shared" si="123"/>
        <v>3.3897744036268125</v>
      </c>
      <c r="AJ66" s="157">
        <f t="shared" si="123"/>
        <v>7.8327591810204735</v>
      </c>
      <c r="AK66" s="157">
        <f t="shared" si="136"/>
        <v>3.0820099590996692</v>
      </c>
      <c r="AL66" s="157">
        <f t="shared" si="136"/>
        <v>4.691561161426967</v>
      </c>
      <c r="AM66" s="157">
        <f t="shared" si="136"/>
        <v>6.7140471330488012</v>
      </c>
      <c r="AN66" s="157">
        <f t="shared" si="136"/>
        <v>2.883866646317681</v>
      </c>
      <c r="AO66" s="157">
        <f t="shared" si="136"/>
        <v>6.3472416201117321</v>
      </c>
      <c r="AP66" s="157">
        <f t="shared" si="136"/>
        <v>8.1004806384329378</v>
      </c>
      <c r="AQ66" s="157">
        <f t="shared" si="136"/>
        <v>7.0534044774388116</v>
      </c>
      <c r="AR66" s="157">
        <f t="shared" si="136"/>
        <v>10.33608724388632</v>
      </c>
      <c r="AS66" s="157">
        <f t="shared" si="136"/>
        <v>5.2690110476359839</v>
      </c>
      <c r="AT66" s="157">
        <f t="shared" si="137"/>
        <v>9.4475549753991359</v>
      </c>
      <c r="AU66" s="157">
        <f t="shared" si="138"/>
        <v>6.845768674138788</v>
      </c>
      <c r="AV66" s="157"/>
      <c r="AW66" s="52"/>
    </row>
    <row r="67" spans="1:49" ht="20.100000000000001" customHeight="1" thickBot="1" x14ac:dyDescent="0.3">
      <c r="A67" s="122" t="s">
        <v>88</v>
      </c>
      <c r="B67" s="21">
        <f>SUM(B60:B62)</f>
        <v>468.49</v>
      </c>
      <c r="C67" s="155">
        <f>SUM(C60:C62)</f>
        <v>604.85</v>
      </c>
      <c r="D67" s="155">
        <f>IF(D62="","",SUM(D60:D62))</f>
        <v>318.30999999999995</v>
      </c>
      <c r="E67" s="155">
        <f t="shared" ref="E67:O67" si="148">IF(E62="","",SUM(E60:E62))</f>
        <v>385.83</v>
      </c>
      <c r="F67" s="155">
        <f t="shared" si="148"/>
        <v>322.33000000000004</v>
      </c>
      <c r="G67" s="155">
        <f t="shared" si="148"/>
        <v>812.32999999999993</v>
      </c>
      <c r="H67" s="155">
        <f t="shared" si="148"/>
        <v>269.86</v>
      </c>
      <c r="I67" s="155">
        <f t="shared" si="148"/>
        <v>299.23</v>
      </c>
      <c r="J67" s="155">
        <f t="shared" si="148"/>
        <v>522.41</v>
      </c>
      <c r="K67" s="155">
        <f t="shared" si="148"/>
        <v>441.44000000000005</v>
      </c>
      <c r="L67" s="155">
        <f t="shared" si="148"/>
        <v>589.30999999999995</v>
      </c>
      <c r="M67" s="155">
        <f t="shared" ref="M67" si="149">IF(M62="","",SUM(M60:M62))</f>
        <v>520.89999999999975</v>
      </c>
      <c r="N67" s="155">
        <f t="shared" si="148"/>
        <v>277.97000000000008</v>
      </c>
      <c r="O67" s="155" t="str">
        <f t="shared" si="148"/>
        <v/>
      </c>
      <c r="P67" s="55" t="str">
        <f t="shared" si="117"/>
        <v/>
      </c>
      <c r="R67" s="110" t="s">
        <v>88</v>
      </c>
      <c r="S67" s="21">
        <f>SUM(S60:S62)</f>
        <v>173.405</v>
      </c>
      <c r="T67" s="155">
        <f t="shared" ref="T67:AE67" si="150">SUM(T60:T62)</f>
        <v>230.471</v>
      </c>
      <c r="U67" s="155">
        <f t="shared" si="150"/>
        <v>139.79900000000001</v>
      </c>
      <c r="V67" s="155">
        <f t="shared" si="150"/>
        <v>227.17700000000002</v>
      </c>
      <c r="W67" s="155">
        <f t="shared" si="150"/>
        <v>179.22899999999998</v>
      </c>
      <c r="X67" s="155">
        <f t="shared" si="150"/>
        <v>388.57100000000008</v>
      </c>
      <c r="Y67" s="155">
        <f t="shared" si="150"/>
        <v>211.57600000000002</v>
      </c>
      <c r="Z67" s="155">
        <f t="shared" si="150"/>
        <v>147.53800000000001</v>
      </c>
      <c r="AA67" s="155">
        <f t="shared" si="150"/>
        <v>238.09199999999998</v>
      </c>
      <c r="AB67" s="155">
        <f t="shared" si="150"/>
        <v>412.428</v>
      </c>
      <c r="AC67" s="155">
        <f t="shared" si="150"/>
        <v>487.82399999999996</v>
      </c>
      <c r="AD67" s="155">
        <f t="shared" ref="AD67" si="151">SUM(AD60:AD62)</f>
        <v>426.8599999999999</v>
      </c>
      <c r="AE67" s="155">
        <f t="shared" si="150"/>
        <v>741.05799999999999</v>
      </c>
      <c r="AF67" s="155" t="str">
        <f>IF(AF60="","",SUM(AF58:AF60))</f>
        <v/>
      </c>
      <c r="AG67" s="55" t="str">
        <f t="shared" ref="AG67" si="152">IF(AF67="","",(AF67-AE67)/AE67)</f>
        <v/>
      </c>
      <c r="AI67" s="126">
        <f t="shared" si="123"/>
        <v>3.7013596875066703</v>
      </c>
      <c r="AJ67" s="158">
        <f t="shared" si="123"/>
        <v>3.8103827395221956</v>
      </c>
      <c r="AK67" s="158">
        <f t="shared" ref="AK67:AS67" si="153">IF(U62="","",(U67/D67)*10)</f>
        <v>4.3919135434010883</v>
      </c>
      <c r="AL67" s="158">
        <f t="shared" si="153"/>
        <v>5.8880076717725425</v>
      </c>
      <c r="AM67" s="158">
        <f t="shared" si="153"/>
        <v>5.5604194459094707</v>
      </c>
      <c r="AN67" s="158">
        <f t="shared" si="153"/>
        <v>4.7834131449041664</v>
      </c>
      <c r="AO67" s="158">
        <f t="shared" si="153"/>
        <v>7.840213444008004</v>
      </c>
      <c r="AP67" s="158">
        <f t="shared" si="153"/>
        <v>4.9305885105103098</v>
      </c>
      <c r="AQ67" s="158">
        <f t="shared" si="153"/>
        <v>4.5575697249286957</v>
      </c>
      <c r="AR67" s="158">
        <f t="shared" si="153"/>
        <v>9.3427872417542588</v>
      </c>
      <c r="AS67" s="158">
        <f t="shared" si="153"/>
        <v>8.2778843053740818</v>
      </c>
      <c r="AT67" s="158">
        <f t="shared" ref="AT67" si="154">IF(AD62="","",(AD67/M67)*10)</f>
        <v>8.1946630831253628</v>
      </c>
      <c r="AU67" s="158">
        <f t="shared" ref="AU67" si="155">IF(AE62="","",(AE67/N67)*10)</f>
        <v>26.659639529445617</v>
      </c>
      <c r="AV67" s="158" t="str">
        <f t="shared" ref="AV67" si="156">IF(AF62="","",(AF67/O67)*10)</f>
        <v/>
      </c>
      <c r="AW67" s="55" t="str">
        <f t="shared" si="131"/>
        <v/>
      </c>
    </row>
    <row r="69" spans="1:49" x14ac:dyDescent="0.25"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</row>
    <row r="70" spans="1:49" x14ac:dyDescent="0.25"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</row>
  </sheetData>
  <mergeCells count="24">
    <mergeCell ref="AI48:AV48"/>
    <mergeCell ref="AW48:AW49"/>
    <mergeCell ref="A48:A49"/>
    <mergeCell ref="B48:O48"/>
    <mergeCell ref="P48:P49"/>
    <mergeCell ref="R48:R49"/>
    <mergeCell ref="S48:AF48"/>
    <mergeCell ref="AG48:AG49"/>
    <mergeCell ref="AI4:AV4"/>
    <mergeCell ref="AW4:AW5"/>
    <mergeCell ref="A26:A27"/>
    <mergeCell ref="B26:O26"/>
    <mergeCell ref="P26:P27"/>
    <mergeCell ref="R26:R27"/>
    <mergeCell ref="S26:AF26"/>
    <mergeCell ref="AG26:AG27"/>
    <mergeCell ref="AI26:AV26"/>
    <mergeCell ref="AW26:AW27"/>
    <mergeCell ref="A4:A5"/>
    <mergeCell ref="B4:O4"/>
    <mergeCell ref="P4:P5"/>
    <mergeCell ref="R4:R5"/>
    <mergeCell ref="S4:AF4"/>
    <mergeCell ref="AG4:AG5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2" r:id="rId1"/>
  <ignoredErrors>
    <ignoredError sqref="B42:L45 N64:N67 AE64:AE67 AE20:AE23 N42:N45 N20:N23 B20:L23 B64:L67 S20:AC23 S64:AC67 S42:AC45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F97BADF9-E73C-4CBE-9EA6-0DCAB1E3895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P7:P23</xm:sqref>
        </x14:conditionalFormatting>
        <x14:conditionalFormatting xmlns:xm="http://schemas.microsoft.com/office/excel/2006/main">
          <x14:cfRule type="iconSet" priority="6" id="{DF7F9376-1712-412E-A17F-1F42DD0D83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P29:P45</xm:sqref>
        </x14:conditionalFormatting>
        <x14:conditionalFormatting xmlns:xm="http://schemas.microsoft.com/office/excel/2006/main">
          <x14:cfRule type="iconSet" priority="3" id="{DFB646B7-F349-4B2D-B8D4-12667408966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P51:P67</xm:sqref>
        </x14:conditionalFormatting>
        <x14:conditionalFormatting xmlns:xm="http://schemas.microsoft.com/office/excel/2006/main">
          <x14:cfRule type="iconSet" priority="7" id="{34372654-609B-41E8-9BCB-11F5C521B6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AG7:AG23</xm:sqref>
        </x14:conditionalFormatting>
        <x14:conditionalFormatting xmlns:xm="http://schemas.microsoft.com/office/excel/2006/main">
          <x14:cfRule type="iconSet" priority="4" id="{A8BC959F-865D-438E-B552-296C510297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AG29:AG45</xm:sqref>
        </x14:conditionalFormatting>
        <x14:conditionalFormatting xmlns:xm="http://schemas.microsoft.com/office/excel/2006/main">
          <x14:cfRule type="iconSet" priority="1" id="{0CDCEF7F-BAC5-4375-B39C-2D1D538ACA1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AG51:AG67</xm:sqref>
        </x14:conditionalFormatting>
        <x14:conditionalFormatting xmlns:xm="http://schemas.microsoft.com/office/excel/2006/main">
          <x14:cfRule type="iconSet" priority="8" id="{2A66CD7A-28DD-49A2-BDA3-78C9C6EEEC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AW7:AW23</xm:sqref>
        </x14:conditionalFormatting>
        <x14:conditionalFormatting xmlns:xm="http://schemas.microsoft.com/office/excel/2006/main">
          <x14:cfRule type="iconSet" priority="5" id="{EF5D6AF8-0D0C-4D3F-9A6D-5F98D201C9C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AW29:AW45</xm:sqref>
        </x14:conditionalFormatting>
        <x14:conditionalFormatting xmlns:xm="http://schemas.microsoft.com/office/excel/2006/main">
          <x14:cfRule type="iconSet" priority="2" id="{25D06D3F-C46F-47E7-991C-8DBEAD2E0E7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AW51:AW67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B7ADA-2CC3-4168-82FE-F7CBB171F0B5}">
  <sheetPr codeName="Folha4">
    <pageSetUpPr fitToPage="1"/>
  </sheetPr>
  <dimension ref="A1:AZ68"/>
  <sheetViews>
    <sheetView showGridLines="0" topLeftCell="AD23" workbookViewId="0">
      <selection activeCell="AV53" sqref="AV53:AW54"/>
    </sheetView>
  </sheetViews>
  <sheetFormatPr defaultRowHeight="15" x14ac:dyDescent="0.25"/>
  <cols>
    <col min="1" max="1" width="18.7109375" customWidth="1"/>
    <col min="16" max="16" width="9.85546875" customWidth="1"/>
    <col min="17" max="17" width="1.7109375" customWidth="1"/>
    <col min="18" max="18" width="18.7109375" hidden="1" customWidth="1"/>
    <col min="33" max="33" width="10.140625" customWidth="1"/>
    <col min="34" max="34" width="1.7109375" customWidth="1"/>
    <col min="49" max="49" width="9.85546875" customWidth="1"/>
    <col min="52" max="52" width="9.140625" style="101"/>
  </cols>
  <sheetData>
    <row r="1" spans="1:52" ht="15.75" x14ac:dyDescent="0.25">
      <c r="A1" s="4" t="s">
        <v>99</v>
      </c>
    </row>
    <row r="3" spans="1:52" ht="15.75" thickBot="1" x14ac:dyDescent="0.3">
      <c r="P3" s="107" t="s">
        <v>1</v>
      </c>
      <c r="AG3" s="289">
        <v>1000</v>
      </c>
      <c r="AW3" s="289" t="s">
        <v>47</v>
      </c>
    </row>
    <row r="4" spans="1:52" ht="20.100000000000001" customHeight="1" x14ac:dyDescent="0.25">
      <c r="A4" s="330" t="s">
        <v>3</v>
      </c>
      <c r="B4" s="332" t="s">
        <v>72</v>
      </c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7"/>
      <c r="P4" s="335" t="s">
        <v>148</v>
      </c>
      <c r="R4" s="333" t="s">
        <v>3</v>
      </c>
      <c r="S4" s="325" t="s">
        <v>72</v>
      </c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7"/>
      <c r="AG4" s="328" t="s">
        <v>148</v>
      </c>
      <c r="AI4" s="325" t="s">
        <v>72</v>
      </c>
      <c r="AJ4" s="326"/>
      <c r="AK4" s="326"/>
      <c r="AL4" s="326"/>
      <c r="AM4" s="326"/>
      <c r="AN4" s="326"/>
      <c r="AO4" s="326"/>
      <c r="AP4" s="326"/>
      <c r="AQ4" s="326"/>
      <c r="AR4" s="326"/>
      <c r="AS4" s="326"/>
      <c r="AT4" s="326"/>
      <c r="AU4" s="326"/>
      <c r="AV4" s="327"/>
      <c r="AW4" s="328" t="s">
        <v>148</v>
      </c>
    </row>
    <row r="5" spans="1:52" ht="20.100000000000001" customHeight="1" thickBot="1" x14ac:dyDescent="0.3">
      <c r="A5" s="331"/>
      <c r="B5" s="99">
        <v>2010</v>
      </c>
      <c r="C5" s="135">
        <v>2011</v>
      </c>
      <c r="D5" s="135">
        <v>2012</v>
      </c>
      <c r="E5" s="135">
        <v>2013</v>
      </c>
      <c r="F5" s="135">
        <v>2014</v>
      </c>
      <c r="G5" s="135">
        <v>2015</v>
      </c>
      <c r="H5" s="135">
        <v>2016</v>
      </c>
      <c r="I5" s="135">
        <v>2017</v>
      </c>
      <c r="J5" s="135">
        <v>2018</v>
      </c>
      <c r="K5" s="135">
        <v>2019</v>
      </c>
      <c r="L5" s="135">
        <v>2020</v>
      </c>
      <c r="M5" s="135">
        <v>2021</v>
      </c>
      <c r="N5" s="135">
        <v>2022</v>
      </c>
      <c r="O5" s="133">
        <v>2023</v>
      </c>
      <c r="P5" s="336"/>
      <c r="R5" s="334"/>
      <c r="S5" s="25">
        <v>2010</v>
      </c>
      <c r="T5" s="135">
        <v>2011</v>
      </c>
      <c r="U5" s="135">
        <v>2012</v>
      </c>
      <c r="V5" s="135">
        <v>2013</v>
      </c>
      <c r="W5" s="135">
        <v>2014</v>
      </c>
      <c r="X5" s="135">
        <v>2015</v>
      </c>
      <c r="Y5" s="135">
        <v>2016</v>
      </c>
      <c r="Z5" s="135">
        <v>2017</v>
      </c>
      <c r="AA5" s="135">
        <v>2018</v>
      </c>
      <c r="AB5" s="135">
        <v>2019</v>
      </c>
      <c r="AC5" s="135">
        <v>2020</v>
      </c>
      <c r="AD5" s="135">
        <v>2021</v>
      </c>
      <c r="AE5" s="135">
        <v>2022</v>
      </c>
      <c r="AF5" s="133">
        <v>2023</v>
      </c>
      <c r="AG5" s="329"/>
      <c r="AI5" s="25">
        <v>2010</v>
      </c>
      <c r="AJ5" s="135">
        <v>2011</v>
      </c>
      <c r="AK5" s="135">
        <v>2012</v>
      </c>
      <c r="AL5" s="135">
        <v>2013</v>
      </c>
      <c r="AM5" s="135">
        <v>2014</v>
      </c>
      <c r="AN5" s="135">
        <v>2015</v>
      </c>
      <c r="AO5" s="135">
        <v>2016</v>
      </c>
      <c r="AP5" s="135">
        <v>2017</v>
      </c>
      <c r="AQ5" s="176">
        <v>2018</v>
      </c>
      <c r="AR5" s="135">
        <v>2019</v>
      </c>
      <c r="AS5" s="135">
        <v>2020</v>
      </c>
      <c r="AT5" s="176">
        <v>2021</v>
      </c>
      <c r="AU5" s="135">
        <v>2022</v>
      </c>
      <c r="AV5" s="133">
        <v>2023</v>
      </c>
      <c r="AW5" s="329"/>
      <c r="AZ5" s="290"/>
    </row>
    <row r="6" spans="1:52" ht="3" customHeight="1" thickBot="1" x14ac:dyDescent="0.3">
      <c r="A6" s="291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2"/>
      <c r="R6" s="291"/>
      <c r="S6" s="293">
        <v>2010</v>
      </c>
      <c r="T6" s="293">
        <v>2011</v>
      </c>
      <c r="U6" s="293">
        <v>2012</v>
      </c>
      <c r="V6" s="293"/>
      <c r="W6" s="293"/>
      <c r="X6" s="293"/>
      <c r="Y6" s="293"/>
      <c r="Z6" s="293"/>
      <c r="AA6" s="290"/>
      <c r="AB6" s="290"/>
      <c r="AC6" s="290"/>
      <c r="AD6" s="290"/>
      <c r="AE6" s="290"/>
      <c r="AF6" s="293"/>
      <c r="AG6" s="294"/>
      <c r="AI6" s="293"/>
      <c r="AJ6" s="293"/>
      <c r="AK6" s="293"/>
      <c r="AL6" s="293"/>
      <c r="AM6" s="293"/>
      <c r="AN6" s="293"/>
      <c r="AO6" s="293"/>
      <c r="AP6" s="293"/>
      <c r="AQ6" s="290"/>
      <c r="AR6" s="290"/>
      <c r="AS6" s="290"/>
      <c r="AT6" s="290"/>
      <c r="AU6" s="290"/>
      <c r="AV6" s="293"/>
      <c r="AW6" s="292"/>
    </row>
    <row r="7" spans="1:52" ht="20.100000000000001" customHeight="1" x14ac:dyDescent="0.25">
      <c r="A7" s="120" t="s">
        <v>73</v>
      </c>
      <c r="B7" s="115">
        <v>162618.44999999995</v>
      </c>
      <c r="C7" s="153">
        <v>156534.06999999998</v>
      </c>
      <c r="D7" s="153">
        <v>239190.1999999999</v>
      </c>
      <c r="E7" s="153">
        <v>213768.74999999997</v>
      </c>
      <c r="F7" s="153">
        <v>196345.2</v>
      </c>
      <c r="G7" s="153">
        <v>183217.2099999999</v>
      </c>
      <c r="H7" s="153">
        <v>164354.55999999982</v>
      </c>
      <c r="I7" s="153">
        <v>192935.97999999986</v>
      </c>
      <c r="J7" s="153">
        <v>211445.75</v>
      </c>
      <c r="K7" s="153">
        <v>219278.33000000005</v>
      </c>
      <c r="L7" s="153">
        <v>238978.52999999991</v>
      </c>
      <c r="M7" s="153">
        <v>227977.60999999967</v>
      </c>
      <c r="N7" s="153">
        <v>228321.50999999972</v>
      </c>
      <c r="O7" s="112">
        <v>238439.19999999981</v>
      </c>
      <c r="P7" s="61">
        <f>IF(O7="","",(O7-N7)/N7)</f>
        <v>4.431334568521425E-2</v>
      </c>
      <c r="R7" s="109" t="s">
        <v>73</v>
      </c>
      <c r="S7" s="115">
        <v>37448.925000000003</v>
      </c>
      <c r="T7" s="153">
        <v>38839.965999999986</v>
      </c>
      <c r="U7" s="153">
        <v>43280.928999999975</v>
      </c>
      <c r="V7" s="153">
        <v>45616.113000000012</v>
      </c>
      <c r="W7" s="153">
        <v>47446.346999999972</v>
      </c>
      <c r="X7" s="153">
        <v>44866.651000000042</v>
      </c>
      <c r="Y7" s="153">
        <v>44731.008000000016</v>
      </c>
      <c r="Z7" s="153">
        <v>48635.341000000037</v>
      </c>
      <c r="AA7" s="153">
        <v>54050.858</v>
      </c>
      <c r="AB7" s="153">
        <v>57478.924000000043</v>
      </c>
      <c r="AC7" s="153">
        <v>63485.803999999982</v>
      </c>
      <c r="AD7" s="153">
        <v>59844.614000000096</v>
      </c>
      <c r="AE7" s="153">
        <v>63581.404999999999</v>
      </c>
      <c r="AF7" s="112">
        <v>63077.916000000048</v>
      </c>
      <c r="AG7" s="61">
        <f>IF(AF7="","",(AF7-AE7)/AE7)</f>
        <v>-7.9188089662370707E-3</v>
      </c>
      <c r="AI7" s="124">
        <f t="shared" ref="AI7:AI22" si="0">(S7/B7)*10</f>
        <v>2.3028706152346192</v>
      </c>
      <c r="AJ7" s="156">
        <f t="shared" ref="AJ7:AJ22" si="1">(T7/C7)*10</f>
        <v>2.4812467982209876</v>
      </c>
      <c r="AK7" s="156">
        <f t="shared" ref="AK7:AK22" si="2">(U7/D7)*10</f>
        <v>1.8094775204000828</v>
      </c>
      <c r="AL7" s="156">
        <f t="shared" ref="AL7:AL22" si="3">(V7/E7)*10</f>
        <v>2.1338999736865198</v>
      </c>
      <c r="AM7" s="156">
        <f t="shared" ref="AM7:AM22" si="4">(W7/F7)*10</f>
        <v>2.4164760330275441</v>
      </c>
      <c r="AN7" s="156">
        <f t="shared" ref="AN7:AN22" si="5">(X7/G7)*10</f>
        <v>2.4488229571883595</v>
      </c>
      <c r="AO7" s="156">
        <f t="shared" ref="AO7:AO22" si="6">(Y7/H7)*10</f>
        <v>2.7216164857245251</v>
      </c>
      <c r="AP7" s="156">
        <f t="shared" ref="AP7:AP22" si="7">(Z7/I7)*10</f>
        <v>2.5208020297717444</v>
      </c>
      <c r="AQ7" s="156">
        <f t="shared" ref="AQ7:AQ22" si="8">(AA7/J7)*10</f>
        <v>2.5562518045408811</v>
      </c>
      <c r="AR7" s="156">
        <f t="shared" ref="AR7:AR22" si="9">(AB7/K7)*10</f>
        <v>2.6212769861937577</v>
      </c>
      <c r="AS7" s="156">
        <f t="shared" ref="AS7:AT22" si="10">(AC7/L7)*10</f>
        <v>2.6565484355435616</v>
      </c>
      <c r="AT7" s="156">
        <f t="shared" ref="AT7:AT19" si="11">(AD7/M7)*10</f>
        <v>2.6250215536517025</v>
      </c>
      <c r="AU7" s="156">
        <f t="shared" ref="AU7:AU22" si="12">(AE7/N7)*10</f>
        <v>2.7847312765231838</v>
      </c>
      <c r="AV7" s="156">
        <f>(AF7/O7)*10</f>
        <v>2.6454507480313683</v>
      </c>
      <c r="AW7" s="61">
        <f t="shared" ref="AW7:AW8" si="13">IF(AV7="","",(AV7-AU7)/AU7)</f>
        <v>-5.0015787758778359E-2</v>
      </c>
      <c r="AZ7"/>
    </row>
    <row r="8" spans="1:52" ht="20.100000000000001" customHeight="1" x14ac:dyDescent="0.25">
      <c r="A8" s="121" t="s">
        <v>74</v>
      </c>
      <c r="B8" s="117">
        <v>161664.07999999981</v>
      </c>
      <c r="C8" s="154">
        <v>214997.14</v>
      </c>
      <c r="D8" s="154">
        <v>230196.23999999993</v>
      </c>
      <c r="E8" s="154">
        <v>260171.31000000006</v>
      </c>
      <c r="F8" s="154">
        <v>219768.14999999994</v>
      </c>
      <c r="G8" s="154">
        <v>191622.89999999979</v>
      </c>
      <c r="H8" s="154">
        <v>187100.07000000012</v>
      </c>
      <c r="I8" s="154">
        <v>187560.18000000008</v>
      </c>
      <c r="J8" s="154">
        <v>245913.44</v>
      </c>
      <c r="K8" s="154">
        <v>226330.75999999989</v>
      </c>
      <c r="L8" s="154">
        <v>217081.86999999988</v>
      </c>
      <c r="M8" s="154">
        <v>235166.11999999968</v>
      </c>
      <c r="N8" s="154">
        <v>247177.45999999996</v>
      </c>
      <c r="O8" s="119">
        <v>229633.14000000019</v>
      </c>
      <c r="P8" s="52">
        <f t="shared" ref="P8:P23" si="14">IF(O8="","",(O8-N8)/N8)</f>
        <v>-7.097864020449024E-2</v>
      </c>
      <c r="R8" s="109" t="s">
        <v>74</v>
      </c>
      <c r="S8" s="117">
        <v>39208.55799999999</v>
      </c>
      <c r="T8" s="154">
        <v>43534.874999999993</v>
      </c>
      <c r="U8" s="154">
        <v>46936.957999999977</v>
      </c>
      <c r="V8" s="154">
        <v>51921.968000000052</v>
      </c>
      <c r="W8" s="154">
        <v>51933.389000000017</v>
      </c>
      <c r="X8" s="154">
        <v>46937.144999999968</v>
      </c>
      <c r="Y8" s="154">
        <v>48461.340000000011</v>
      </c>
      <c r="Z8" s="154">
        <v>48751.319999999949</v>
      </c>
      <c r="AA8" s="154">
        <v>57358.343000000001</v>
      </c>
      <c r="AB8" s="154">
        <v>60378.147999999928</v>
      </c>
      <c r="AC8" s="154">
        <v>54982.760999999962</v>
      </c>
      <c r="AD8" s="154">
        <v>61551.606000000007</v>
      </c>
      <c r="AE8" s="154">
        <v>68554.909999999974</v>
      </c>
      <c r="AF8" s="119">
        <v>66092.816999999923</v>
      </c>
      <c r="AG8" s="52">
        <f t="shared" ref="AG8:AG23" si="15">IF(AF8="","",(AF8-AE8)/AE8)</f>
        <v>-3.5914174491660081E-2</v>
      </c>
      <c r="AI8" s="125">
        <f t="shared" si="0"/>
        <v>2.425310433832923</v>
      </c>
      <c r="AJ8" s="157">
        <f t="shared" si="1"/>
        <v>2.0249048429202356</v>
      </c>
      <c r="AK8" s="157">
        <f t="shared" si="2"/>
        <v>2.0389975961379729</v>
      </c>
      <c r="AL8" s="157">
        <f t="shared" si="3"/>
        <v>1.9956838438488873</v>
      </c>
      <c r="AM8" s="157">
        <f t="shared" si="4"/>
        <v>2.3630989749879605</v>
      </c>
      <c r="AN8" s="157">
        <f t="shared" si="5"/>
        <v>2.4494538492006965</v>
      </c>
      <c r="AO8" s="157">
        <f t="shared" si="6"/>
        <v>2.5901294424956642</v>
      </c>
      <c r="AP8" s="157">
        <f t="shared" si="7"/>
        <v>2.5992361491655602</v>
      </c>
      <c r="AQ8" s="157">
        <f t="shared" si="8"/>
        <v>2.332460682100173</v>
      </c>
      <c r="AR8" s="157">
        <f t="shared" si="9"/>
        <v>2.6676951908790461</v>
      </c>
      <c r="AS8" s="157">
        <f t="shared" si="10"/>
        <v>2.5328122058281508</v>
      </c>
      <c r="AT8" s="157">
        <f t="shared" si="11"/>
        <v>2.6173670765159578</v>
      </c>
      <c r="AU8" s="157">
        <f t="shared" si="12"/>
        <v>2.7735097690541846</v>
      </c>
      <c r="AV8" s="157">
        <f t="shared" ref="AV8" si="16">(AF8/O8)*10</f>
        <v>2.8781915798390365</v>
      </c>
      <c r="AW8" s="52">
        <f t="shared" si="13"/>
        <v>3.7743444047990599E-2</v>
      </c>
      <c r="AZ8"/>
    </row>
    <row r="9" spans="1:52" ht="20.100000000000001" customHeight="1" x14ac:dyDescent="0.25">
      <c r="A9" s="121" t="s">
        <v>75</v>
      </c>
      <c r="B9" s="117">
        <v>247651.7600000001</v>
      </c>
      <c r="C9" s="154">
        <v>229392.75000000003</v>
      </c>
      <c r="D9" s="154">
        <v>306569.51000000007</v>
      </c>
      <c r="E9" s="154">
        <v>231638.53999999992</v>
      </c>
      <c r="F9" s="154">
        <v>216803.50000000012</v>
      </c>
      <c r="G9" s="154">
        <v>258485.74000000011</v>
      </c>
      <c r="H9" s="154">
        <v>249519.08999999994</v>
      </c>
      <c r="I9" s="154">
        <v>240693.52999999991</v>
      </c>
      <c r="J9" s="154">
        <v>242853</v>
      </c>
      <c r="K9" s="154">
        <v>231554.96000000011</v>
      </c>
      <c r="L9" s="154">
        <v>255533.76999999979</v>
      </c>
      <c r="M9" s="154">
        <v>314789.03000000014</v>
      </c>
      <c r="N9" s="154">
        <v>285773.7800000002</v>
      </c>
      <c r="O9" s="119">
        <v>290205.4700000002</v>
      </c>
      <c r="P9" s="52">
        <f t="shared" si="14"/>
        <v>1.5507685834578663E-2</v>
      </c>
      <c r="R9" s="109" t="s">
        <v>75</v>
      </c>
      <c r="S9" s="117">
        <v>51168.47700000005</v>
      </c>
      <c r="T9" s="154">
        <v>49454.935999999994</v>
      </c>
      <c r="U9" s="154">
        <v>57419.120999999985</v>
      </c>
      <c r="V9" s="154">
        <v>50259.945</v>
      </c>
      <c r="W9" s="154">
        <v>50881.621999999916</v>
      </c>
      <c r="X9" s="154">
        <v>62257.105999999985</v>
      </c>
      <c r="Y9" s="154">
        <v>56423.886000000035</v>
      </c>
      <c r="Z9" s="154">
        <v>66075.244999999908</v>
      </c>
      <c r="AA9" s="154">
        <v>64577.565999999999</v>
      </c>
      <c r="AB9" s="154">
        <v>61804.521999999954</v>
      </c>
      <c r="AC9" s="154">
        <v>66953.59299999995</v>
      </c>
      <c r="AD9" s="154">
        <v>87119.218000000081</v>
      </c>
      <c r="AE9" s="154">
        <v>80017.363999999914</v>
      </c>
      <c r="AF9" s="119">
        <v>82659.849999999991</v>
      </c>
      <c r="AG9" s="52">
        <f t="shared" si="15"/>
        <v>3.3023907160951715E-2</v>
      </c>
      <c r="AI9" s="125">
        <f t="shared" si="0"/>
        <v>2.0661463096406028</v>
      </c>
      <c r="AJ9" s="157">
        <f t="shared" si="1"/>
        <v>2.1559066709824086</v>
      </c>
      <c r="AK9" s="157">
        <f t="shared" si="2"/>
        <v>1.8729560222737081</v>
      </c>
      <c r="AL9" s="157">
        <f t="shared" si="3"/>
        <v>2.1697574591861963</v>
      </c>
      <c r="AM9" s="157">
        <f t="shared" si="4"/>
        <v>2.3469003959806871</v>
      </c>
      <c r="AN9" s="157">
        <f t="shared" si="5"/>
        <v>2.4085315499415931</v>
      </c>
      <c r="AO9" s="157">
        <f t="shared" si="6"/>
        <v>2.2613053774763308</v>
      </c>
      <c r="AP9" s="157">
        <f t="shared" si="7"/>
        <v>2.7452023741560456</v>
      </c>
      <c r="AQ9" s="157">
        <f t="shared" si="8"/>
        <v>2.6591216085450871</v>
      </c>
      <c r="AR9" s="157">
        <f t="shared" si="9"/>
        <v>2.6691081028883996</v>
      </c>
      <c r="AS9" s="157">
        <f t="shared" si="10"/>
        <v>2.6201465661466194</v>
      </c>
      <c r="AT9" s="157">
        <f t="shared" si="11"/>
        <v>2.7675430112669441</v>
      </c>
      <c r="AU9" s="157">
        <f t="shared" si="12"/>
        <v>2.8000246908586175</v>
      </c>
      <c r="AV9" s="157">
        <f t="shared" ref="AV9" si="17">(AF9/O9)*10</f>
        <v>2.8483215702309099</v>
      </c>
      <c r="AW9" s="52">
        <f t="shared" ref="AW9" si="18">IF(AV9="","",(AV9-AU9)/AU9)</f>
        <v>1.7248733387948221E-2</v>
      </c>
      <c r="AZ9"/>
    </row>
    <row r="10" spans="1:52" ht="20.100000000000001" customHeight="1" x14ac:dyDescent="0.25">
      <c r="A10" s="121" t="s">
        <v>76</v>
      </c>
      <c r="B10" s="117">
        <v>215335.86</v>
      </c>
      <c r="C10" s="154">
        <v>234500.52</v>
      </c>
      <c r="D10" s="154">
        <v>245047.83999999971</v>
      </c>
      <c r="E10" s="154">
        <v>295201.40999999992</v>
      </c>
      <c r="F10" s="154">
        <v>217619.5400000001</v>
      </c>
      <c r="G10" s="154">
        <v>264598.62000000005</v>
      </c>
      <c r="H10" s="154">
        <v>251369.34000000005</v>
      </c>
      <c r="I10" s="154">
        <v>225265.57000000021</v>
      </c>
      <c r="J10" s="154">
        <v>280278.36</v>
      </c>
      <c r="K10" s="154">
        <v>242604.24999999974</v>
      </c>
      <c r="L10" s="154">
        <v>221930.11999999973</v>
      </c>
      <c r="M10" s="154">
        <v>289475</v>
      </c>
      <c r="N10" s="154">
        <v>263407.21000000031</v>
      </c>
      <c r="O10" s="119">
        <v>239849.59999999998</v>
      </c>
      <c r="P10" s="52">
        <f t="shared" si="14"/>
        <v>-8.9434188228941447E-2</v>
      </c>
      <c r="R10" s="109" t="s">
        <v>76</v>
      </c>
      <c r="S10" s="117">
        <v>46025.074999999961</v>
      </c>
      <c r="T10" s="154">
        <v>44904.889000000003</v>
      </c>
      <c r="U10" s="154">
        <v>48943.746000000036</v>
      </c>
      <c r="V10" s="154">
        <v>56740.441000000035</v>
      </c>
      <c r="W10" s="154">
        <v>53780.95900000001</v>
      </c>
      <c r="X10" s="154">
        <v>62171.204999999944</v>
      </c>
      <c r="Y10" s="154">
        <v>54315.156000000032</v>
      </c>
      <c r="Z10" s="154">
        <v>53392.404000000024</v>
      </c>
      <c r="AA10" s="154">
        <v>64781.760000000002</v>
      </c>
      <c r="AB10" s="154">
        <v>61456.496999999916</v>
      </c>
      <c r="AC10" s="154">
        <v>59545.284999999967</v>
      </c>
      <c r="AD10" s="154">
        <v>77717.85199999997</v>
      </c>
      <c r="AE10" s="154">
        <v>72407.933000000019</v>
      </c>
      <c r="AF10" s="119">
        <v>68949.252000000066</v>
      </c>
      <c r="AG10" s="52">
        <f t="shared" si="15"/>
        <v>-4.7766603142779293E-2</v>
      </c>
      <c r="AI10" s="125">
        <f t="shared" si="0"/>
        <v>2.1373623046342565</v>
      </c>
      <c r="AJ10" s="157">
        <f t="shared" si="1"/>
        <v>1.914916393362369</v>
      </c>
      <c r="AK10" s="157">
        <f t="shared" si="2"/>
        <v>1.9973139122548518</v>
      </c>
      <c r="AL10" s="157">
        <f t="shared" si="3"/>
        <v>1.9220924791653282</v>
      </c>
      <c r="AM10" s="157">
        <f t="shared" si="4"/>
        <v>2.4713295046942929</v>
      </c>
      <c r="AN10" s="157">
        <f t="shared" si="5"/>
        <v>2.3496420729631899</v>
      </c>
      <c r="AO10" s="157">
        <f t="shared" si="6"/>
        <v>2.160770919794754</v>
      </c>
      <c r="AP10" s="157">
        <f t="shared" si="7"/>
        <v>2.3701981621070618</v>
      </c>
      <c r="AQ10" s="157">
        <f t="shared" si="8"/>
        <v>2.3113364870552262</v>
      </c>
      <c r="AR10" s="157">
        <f t="shared" si="9"/>
        <v>2.5331995214428424</v>
      </c>
      <c r="AS10" s="157">
        <f t="shared" si="10"/>
        <v>2.6830646061021386</v>
      </c>
      <c r="AT10" s="157">
        <f t="shared" si="11"/>
        <v>2.6847863200621807</v>
      </c>
      <c r="AU10" s="157">
        <f t="shared" si="12"/>
        <v>2.7488971543337759</v>
      </c>
      <c r="AV10" s="157">
        <f t="shared" ref="AV10" si="19">(AF10/O10)*10</f>
        <v>2.874686970501517</v>
      </c>
      <c r="AW10" s="52">
        <f t="shared" ref="AW10" si="20">IF(AV10="","",(AV10-AU10)/AU10)</f>
        <v>4.5760102726807028E-2</v>
      </c>
      <c r="AZ10"/>
    </row>
    <row r="11" spans="1:52" ht="20.100000000000001" customHeight="1" x14ac:dyDescent="0.25">
      <c r="A11" s="121" t="s">
        <v>77</v>
      </c>
      <c r="B11" s="117">
        <v>222013.68</v>
      </c>
      <c r="C11" s="154">
        <v>263893.25999999989</v>
      </c>
      <c r="D11" s="154">
        <v>299190.6300000003</v>
      </c>
      <c r="E11" s="154">
        <v>256106.34999999966</v>
      </c>
      <c r="F11" s="154">
        <v>230811.05</v>
      </c>
      <c r="G11" s="154">
        <v>216672.04999999973</v>
      </c>
      <c r="H11" s="154">
        <v>236802.16999999972</v>
      </c>
      <c r="I11" s="154">
        <v>260243.39000000019</v>
      </c>
      <c r="J11" s="154">
        <v>262127.07</v>
      </c>
      <c r="K11" s="154">
        <v>281547.48000000021</v>
      </c>
      <c r="L11" s="154">
        <v>229388.94999999992</v>
      </c>
      <c r="M11" s="154">
        <v>288153.1100000001</v>
      </c>
      <c r="N11" s="154">
        <v>278365.15000000031</v>
      </c>
      <c r="O11" s="119"/>
      <c r="P11" s="52" t="str">
        <f t="shared" si="14"/>
        <v/>
      </c>
      <c r="R11" s="109" t="s">
        <v>77</v>
      </c>
      <c r="S11" s="117">
        <v>47205.19600000004</v>
      </c>
      <c r="T11" s="154">
        <v>52842.769000000008</v>
      </c>
      <c r="U11" s="154">
        <v>54431.923000000046</v>
      </c>
      <c r="V11" s="154">
        <v>55981.48</v>
      </c>
      <c r="W11" s="154">
        <v>55053.410000000054</v>
      </c>
      <c r="X11" s="154">
        <v>55267.650999999962</v>
      </c>
      <c r="Y11" s="154">
        <v>56035.015999999938</v>
      </c>
      <c r="Z11" s="154">
        <v>66317.002000000022</v>
      </c>
      <c r="AA11" s="154">
        <v>64324.446000000004</v>
      </c>
      <c r="AB11" s="154">
        <v>68453.83000000006</v>
      </c>
      <c r="AC11" s="154">
        <v>58256.008000000045</v>
      </c>
      <c r="AD11" s="154">
        <v>77143.060999999987</v>
      </c>
      <c r="AE11" s="154">
        <v>76989.338999999964</v>
      </c>
      <c r="AF11" s="119"/>
      <c r="AG11" s="52" t="str">
        <f t="shared" si="15"/>
        <v/>
      </c>
      <c r="AI11" s="125">
        <f t="shared" si="0"/>
        <v>2.1262291584914967</v>
      </c>
      <c r="AJ11" s="157">
        <f t="shared" si="1"/>
        <v>2.002429656596763</v>
      </c>
      <c r="AK11" s="157">
        <f t="shared" si="2"/>
        <v>1.8193057382846511</v>
      </c>
      <c r="AL11" s="157">
        <f t="shared" si="3"/>
        <v>2.185868487837185</v>
      </c>
      <c r="AM11" s="157">
        <f t="shared" si="4"/>
        <v>2.3852155258597914</v>
      </c>
      <c r="AN11" s="157">
        <f t="shared" si="5"/>
        <v>2.5507512851796084</v>
      </c>
      <c r="AO11" s="157">
        <f t="shared" si="6"/>
        <v>2.366321896458973</v>
      </c>
      <c r="AP11" s="157">
        <f t="shared" si="7"/>
        <v>2.5482684497769559</v>
      </c>
      <c r="AQ11" s="157">
        <f t="shared" si="8"/>
        <v>2.4539413651554569</v>
      </c>
      <c r="AR11" s="157">
        <f t="shared" si="9"/>
        <v>2.4313423085868151</v>
      </c>
      <c r="AS11" s="157">
        <f t="shared" si="10"/>
        <v>2.5396170129380713</v>
      </c>
      <c r="AT11" s="157">
        <f t="shared" si="11"/>
        <v>2.6771552456955945</v>
      </c>
      <c r="AU11" s="157">
        <f t="shared" si="12"/>
        <v>2.7657678771929559</v>
      </c>
      <c r="AV11" s="157"/>
      <c r="AW11" s="52"/>
      <c r="AZ11"/>
    </row>
    <row r="12" spans="1:52" ht="20.100000000000001" customHeight="1" x14ac:dyDescent="0.25">
      <c r="A12" s="121" t="s">
        <v>78</v>
      </c>
      <c r="B12" s="117">
        <v>215680.73000000007</v>
      </c>
      <c r="C12" s="154">
        <v>298357.37000000005</v>
      </c>
      <c r="D12" s="154">
        <v>243274.90999999974</v>
      </c>
      <c r="E12" s="154">
        <v>242334.35000000021</v>
      </c>
      <c r="F12" s="154">
        <v>229301.40999999997</v>
      </c>
      <c r="G12" s="154">
        <v>227631.27999999985</v>
      </c>
      <c r="H12" s="154">
        <v>210795.03999999986</v>
      </c>
      <c r="I12" s="154">
        <v>279141.12000000017</v>
      </c>
      <c r="J12" s="154">
        <v>254074.62</v>
      </c>
      <c r="K12" s="154">
        <v>214797.02000000022</v>
      </c>
      <c r="L12" s="154">
        <v>270265.60999999958</v>
      </c>
      <c r="M12" s="154">
        <v>280199.61000000039</v>
      </c>
      <c r="N12" s="154">
        <v>255691.05999999982</v>
      </c>
      <c r="O12" s="119"/>
      <c r="P12" s="52" t="str">
        <f t="shared" si="14"/>
        <v/>
      </c>
      <c r="R12" s="109" t="s">
        <v>78</v>
      </c>
      <c r="S12" s="117">
        <v>45837.497000000039</v>
      </c>
      <c r="T12" s="154">
        <v>51105.701000000001</v>
      </c>
      <c r="U12" s="154">
        <v>50899.00499999999</v>
      </c>
      <c r="V12" s="154">
        <v>50438.382000000049</v>
      </c>
      <c r="W12" s="154">
        <v>52151.921999999926</v>
      </c>
      <c r="X12" s="154">
        <v>56091.163000000008</v>
      </c>
      <c r="Y12" s="154">
        <v>52714.073000000055</v>
      </c>
      <c r="Z12" s="154">
        <v>64528.730000000025</v>
      </c>
      <c r="AA12" s="154">
        <v>62742.375</v>
      </c>
      <c r="AB12" s="154">
        <v>55571.388000000043</v>
      </c>
      <c r="AC12" s="154">
        <v>66351.210999999865</v>
      </c>
      <c r="AD12" s="154">
        <v>74866.905999999974</v>
      </c>
      <c r="AE12" s="154">
        <v>70372.333999999944</v>
      </c>
      <c r="AF12" s="119"/>
      <c r="AG12" s="52" t="str">
        <f t="shared" si="15"/>
        <v/>
      </c>
      <c r="AI12" s="125">
        <f t="shared" si="0"/>
        <v>2.1252476751168277</v>
      </c>
      <c r="AJ12" s="157">
        <f t="shared" si="1"/>
        <v>1.7129022487361378</v>
      </c>
      <c r="AK12" s="157">
        <f t="shared" si="2"/>
        <v>2.0922422702776888</v>
      </c>
      <c r="AL12" s="157">
        <f t="shared" si="3"/>
        <v>2.0813550369561726</v>
      </c>
      <c r="AM12" s="157">
        <f t="shared" si="4"/>
        <v>2.2743829617096525</v>
      </c>
      <c r="AN12" s="157">
        <f t="shared" si="5"/>
        <v>2.4641236916121563</v>
      </c>
      <c r="AO12" s="157">
        <f t="shared" si="6"/>
        <v>2.5007264402426213</v>
      </c>
      <c r="AP12" s="157">
        <f t="shared" si="7"/>
        <v>2.3116884391665402</v>
      </c>
      <c r="AQ12" s="157">
        <f t="shared" si="8"/>
        <v>2.469446771188716</v>
      </c>
      <c r="AR12" s="157">
        <f t="shared" si="9"/>
        <v>2.5871582389737058</v>
      </c>
      <c r="AS12" s="157">
        <f t="shared" si="10"/>
        <v>2.4550371392053902</v>
      </c>
      <c r="AT12" s="157">
        <f t="shared" si="11"/>
        <v>2.6719132835338306</v>
      </c>
      <c r="AU12" s="157">
        <f t="shared" si="12"/>
        <v>2.7522406923417657</v>
      </c>
      <c r="AV12" s="157"/>
      <c r="AW12" s="52"/>
      <c r="AZ12"/>
    </row>
    <row r="13" spans="1:52" ht="20.100000000000001" customHeight="1" x14ac:dyDescent="0.25">
      <c r="A13" s="121" t="s">
        <v>79</v>
      </c>
      <c r="B13" s="117">
        <v>248639.30000000008</v>
      </c>
      <c r="C13" s="154">
        <v>301296.24000000011</v>
      </c>
      <c r="D13" s="154">
        <v>302219.03000000003</v>
      </c>
      <c r="E13" s="154">
        <v>271364.13999999984</v>
      </c>
      <c r="F13" s="154">
        <v>280219.00999999989</v>
      </c>
      <c r="G13" s="154">
        <v>268822.42000000004</v>
      </c>
      <c r="H13" s="154">
        <v>250739.99</v>
      </c>
      <c r="I13" s="154">
        <v>253691.20000000013</v>
      </c>
      <c r="J13" s="154">
        <v>257419.71</v>
      </c>
      <c r="K13" s="154">
        <v>275641.55999999971</v>
      </c>
      <c r="L13" s="154">
        <v>333531.0900000002</v>
      </c>
      <c r="M13" s="154">
        <v>285935.8</v>
      </c>
      <c r="N13" s="154">
        <v>297240.11</v>
      </c>
      <c r="O13" s="119"/>
      <c r="P13" s="52" t="str">
        <f t="shared" si="14"/>
        <v/>
      </c>
      <c r="R13" s="109" t="s">
        <v>79</v>
      </c>
      <c r="S13" s="117">
        <v>54364.509000000027</v>
      </c>
      <c r="T13" s="154">
        <v>59788.318999999996</v>
      </c>
      <c r="U13" s="154">
        <v>62714.63899999993</v>
      </c>
      <c r="V13" s="154">
        <v>65018.055000000037</v>
      </c>
      <c r="W13" s="154">
        <v>69122.01800000004</v>
      </c>
      <c r="X13" s="154">
        <v>69013.110000000117</v>
      </c>
      <c r="Y13" s="154">
        <v>62444.103999999985</v>
      </c>
      <c r="Z13" s="154">
        <v>64721.649999999972</v>
      </c>
      <c r="AA13" s="154">
        <v>68976.123999999996</v>
      </c>
      <c r="AB13" s="154">
        <v>78608.732000000018</v>
      </c>
      <c r="AC13" s="154">
        <v>87158.587</v>
      </c>
      <c r="AD13" s="154">
        <v>82708.234000000084</v>
      </c>
      <c r="AE13" s="154">
        <v>82208.223000000042</v>
      </c>
      <c r="AF13" s="119"/>
      <c r="AG13" s="52" t="str">
        <f t="shared" si="15"/>
        <v/>
      </c>
      <c r="AI13" s="125">
        <f t="shared" si="0"/>
        <v>2.1864809384518056</v>
      </c>
      <c r="AJ13" s="157">
        <f t="shared" si="1"/>
        <v>1.9843699011975713</v>
      </c>
      <c r="AK13" s="157">
        <f t="shared" si="2"/>
        <v>2.0751386502696381</v>
      </c>
      <c r="AL13" s="157">
        <f t="shared" si="3"/>
        <v>2.3959707793373171</v>
      </c>
      <c r="AM13" s="157">
        <f t="shared" si="4"/>
        <v>2.4667140890976693</v>
      </c>
      <c r="AN13" s="157">
        <f t="shared" si="5"/>
        <v>2.5672378814237335</v>
      </c>
      <c r="AO13" s="157">
        <f t="shared" si="6"/>
        <v>2.490392697231901</v>
      </c>
      <c r="AP13" s="157">
        <f t="shared" si="7"/>
        <v>2.5511980707253517</v>
      </c>
      <c r="AQ13" s="157">
        <f t="shared" si="8"/>
        <v>2.6795199171034727</v>
      </c>
      <c r="AR13" s="157">
        <f t="shared" si="9"/>
        <v>2.8518461439559442</v>
      </c>
      <c r="AS13" s="157">
        <f t="shared" si="10"/>
        <v>2.6132072725214295</v>
      </c>
      <c r="AT13" s="157">
        <f t="shared" si="11"/>
        <v>2.892545599396791</v>
      </c>
      <c r="AU13" s="157">
        <f t="shared" si="12"/>
        <v>2.7657176886389943</v>
      </c>
      <c r="AV13" s="157"/>
      <c r="AW13" s="52"/>
      <c r="AZ13"/>
    </row>
    <row r="14" spans="1:52" ht="20.100000000000001" customHeight="1" x14ac:dyDescent="0.25">
      <c r="A14" s="121" t="s">
        <v>80</v>
      </c>
      <c r="B14" s="117">
        <v>188089.6999999999</v>
      </c>
      <c r="C14" s="154">
        <v>220263.89</v>
      </c>
      <c r="D14" s="154">
        <v>238438.41000000006</v>
      </c>
      <c r="E14" s="154">
        <v>192903.74999999985</v>
      </c>
      <c r="F14" s="154">
        <v>168311.4199999999</v>
      </c>
      <c r="G14" s="154">
        <v>186814.79000000024</v>
      </c>
      <c r="H14" s="154">
        <v>210170.4499999999</v>
      </c>
      <c r="I14" s="154">
        <v>215685.8899999999</v>
      </c>
      <c r="J14" s="154">
        <v>216097.52</v>
      </c>
      <c r="K14" s="154">
        <v>196206.75000000006</v>
      </c>
      <c r="L14" s="154">
        <v>214684.44000000015</v>
      </c>
      <c r="M14" s="154">
        <v>233437.76999999996</v>
      </c>
      <c r="N14" s="154">
        <v>252353.11999999968</v>
      </c>
      <c r="O14" s="119"/>
      <c r="P14" s="52" t="str">
        <f t="shared" si="14"/>
        <v/>
      </c>
      <c r="R14" s="109" t="s">
        <v>80</v>
      </c>
      <c r="S14" s="117">
        <v>39184.329000000012</v>
      </c>
      <c r="T14" s="154">
        <v>43186.20999999997</v>
      </c>
      <c r="U14" s="154">
        <v>48896.256000000016</v>
      </c>
      <c r="V14" s="154">
        <v>49231.409</v>
      </c>
      <c r="W14" s="154">
        <v>41790.908999999992</v>
      </c>
      <c r="X14" s="154">
        <v>45062.92500000001</v>
      </c>
      <c r="Y14" s="154">
        <v>49976.91399999999</v>
      </c>
      <c r="Z14" s="154">
        <v>51045.44799999996</v>
      </c>
      <c r="AA14" s="154">
        <v>55934.430999999997</v>
      </c>
      <c r="AB14" s="154">
        <v>52837.047999999988</v>
      </c>
      <c r="AC14" s="154">
        <v>57801.853999999985</v>
      </c>
      <c r="AD14" s="154">
        <v>60956.922999999952</v>
      </c>
      <c r="AE14" s="154">
        <v>70449.525000000081</v>
      </c>
      <c r="AF14" s="119"/>
      <c r="AG14" s="52" t="str">
        <f t="shared" si="15"/>
        <v/>
      </c>
      <c r="AI14" s="125">
        <f t="shared" si="0"/>
        <v>2.0832788291969222</v>
      </c>
      <c r="AJ14" s="157">
        <f t="shared" si="1"/>
        <v>1.9606577364996127</v>
      </c>
      <c r="AK14" s="157">
        <f t="shared" si="2"/>
        <v>2.0506870516373601</v>
      </c>
      <c r="AL14" s="157">
        <f t="shared" si="3"/>
        <v>2.5521229628765663</v>
      </c>
      <c r="AM14" s="157">
        <f t="shared" si="4"/>
        <v>2.4829514836248197</v>
      </c>
      <c r="AN14" s="157">
        <f t="shared" si="5"/>
        <v>2.412171166961671</v>
      </c>
      <c r="AO14" s="157">
        <f t="shared" si="6"/>
        <v>2.3779229668109867</v>
      </c>
      <c r="AP14" s="157">
        <f t="shared" si="7"/>
        <v>2.3666568081945454</v>
      </c>
      <c r="AQ14" s="157">
        <f t="shared" si="8"/>
        <v>2.5883883813196928</v>
      </c>
      <c r="AR14" s="157">
        <f t="shared" si="9"/>
        <v>2.692927129163496</v>
      </c>
      <c r="AS14" s="157">
        <f t="shared" si="10"/>
        <v>2.6924100321383304</v>
      </c>
      <c r="AT14" s="157">
        <f t="shared" si="11"/>
        <v>2.6112707896412806</v>
      </c>
      <c r="AU14" s="157">
        <f t="shared" si="12"/>
        <v>2.7917041406105927</v>
      </c>
      <c r="AV14" s="157"/>
      <c r="AW14" s="52"/>
      <c r="AZ14"/>
    </row>
    <row r="15" spans="1:52" ht="20.100000000000001" customHeight="1" x14ac:dyDescent="0.25">
      <c r="A15" s="121" t="s">
        <v>81</v>
      </c>
      <c r="B15" s="117">
        <v>276286.43999999977</v>
      </c>
      <c r="C15" s="154">
        <v>291231.52999999991</v>
      </c>
      <c r="D15" s="154">
        <v>295760.24000000017</v>
      </c>
      <c r="E15" s="154">
        <v>290599.48999999982</v>
      </c>
      <c r="F15" s="154">
        <v>290227.67999999964</v>
      </c>
      <c r="G15" s="154">
        <v>248925.34999999977</v>
      </c>
      <c r="H15" s="154">
        <v>261926.87000000026</v>
      </c>
      <c r="I15" s="154">
        <v>267823.90999999992</v>
      </c>
      <c r="J15" s="154">
        <v>219687.75</v>
      </c>
      <c r="K15" s="154">
        <v>266084.85000000027</v>
      </c>
      <c r="L15" s="154">
        <v>301265.00000000035</v>
      </c>
      <c r="M15" s="154">
        <v>280354.0799999999</v>
      </c>
      <c r="N15" s="154">
        <v>304288.67000000033</v>
      </c>
      <c r="O15" s="119"/>
      <c r="P15" s="52" t="str">
        <f t="shared" si="14"/>
        <v/>
      </c>
      <c r="R15" s="109" t="s">
        <v>81</v>
      </c>
      <c r="S15" s="117">
        <v>64657.764999999978</v>
      </c>
      <c r="T15" s="154">
        <v>67014.460999999996</v>
      </c>
      <c r="U15" s="154">
        <v>62417.526999999995</v>
      </c>
      <c r="V15" s="154">
        <v>71596.117000000057</v>
      </c>
      <c r="W15" s="154">
        <v>76295.819000000003</v>
      </c>
      <c r="X15" s="154">
        <v>70793.574000000022</v>
      </c>
      <c r="Y15" s="154">
        <v>69809.002000000037</v>
      </c>
      <c r="Z15" s="154">
        <v>71866.597999999954</v>
      </c>
      <c r="AA15" s="154">
        <v>67502.441000000006</v>
      </c>
      <c r="AB15" s="154">
        <v>79059.753999999943</v>
      </c>
      <c r="AC15" s="154">
        <v>84581.715000000026</v>
      </c>
      <c r="AD15" s="154">
        <v>88913.320999999953</v>
      </c>
      <c r="AE15" s="154">
        <v>91291.892999999909</v>
      </c>
      <c r="AF15" s="119"/>
      <c r="AG15" s="52" t="str">
        <f t="shared" si="15"/>
        <v/>
      </c>
      <c r="AI15" s="125">
        <f t="shared" si="0"/>
        <v>2.3402438787802988</v>
      </c>
      <c r="AJ15" s="157">
        <f t="shared" si="1"/>
        <v>2.3010716250400503</v>
      </c>
      <c r="AK15" s="157">
        <f t="shared" si="2"/>
        <v>2.1104096683178226</v>
      </c>
      <c r="AL15" s="157">
        <f t="shared" si="3"/>
        <v>2.4637385633402213</v>
      </c>
      <c r="AM15" s="157">
        <f t="shared" si="4"/>
        <v>2.6288264096656837</v>
      </c>
      <c r="AN15" s="157">
        <f t="shared" si="5"/>
        <v>2.843968041021137</v>
      </c>
      <c r="AO15" s="157">
        <f t="shared" si="6"/>
        <v>2.6652096442033595</v>
      </c>
      <c r="AP15" s="157">
        <f t="shared" si="7"/>
        <v>2.6833525804324183</v>
      </c>
      <c r="AQ15" s="157">
        <f t="shared" si="8"/>
        <v>3.0726538461976149</v>
      </c>
      <c r="AR15" s="157">
        <f t="shared" si="9"/>
        <v>2.9712234274142202</v>
      </c>
      <c r="AS15" s="157">
        <f t="shared" si="10"/>
        <v>2.8075519891125729</v>
      </c>
      <c r="AT15" s="157">
        <f t="shared" si="11"/>
        <v>3.1714652057141453</v>
      </c>
      <c r="AU15" s="157">
        <f t="shared" si="12"/>
        <v>3.0001739138036196</v>
      </c>
      <c r="AV15" s="157"/>
      <c r="AW15" s="52"/>
      <c r="AZ15"/>
    </row>
    <row r="16" spans="1:52" ht="20.100000000000001" customHeight="1" x14ac:dyDescent="0.25">
      <c r="A16" s="121" t="s">
        <v>82</v>
      </c>
      <c r="B16" s="117">
        <v>218413.52999999985</v>
      </c>
      <c r="C16" s="154">
        <v>269385.36999999994</v>
      </c>
      <c r="D16" s="154">
        <v>357795.17000000092</v>
      </c>
      <c r="E16" s="154">
        <v>308575.81999999948</v>
      </c>
      <c r="F16" s="154">
        <v>305395.48999999964</v>
      </c>
      <c r="G16" s="154">
        <v>278553.34999999945</v>
      </c>
      <c r="H16" s="154">
        <v>249519.28000000003</v>
      </c>
      <c r="I16" s="154">
        <v>311771.15999999992</v>
      </c>
      <c r="J16" s="154">
        <v>292724.18</v>
      </c>
      <c r="K16" s="154">
        <v>321608.53999999992</v>
      </c>
      <c r="L16" s="154">
        <v>322467.64999999991</v>
      </c>
      <c r="M16" s="154">
        <v>294277.01000000024</v>
      </c>
      <c r="N16" s="154">
        <v>298905.96000000014</v>
      </c>
      <c r="O16" s="119"/>
      <c r="P16" s="52" t="str">
        <f t="shared" si="14"/>
        <v/>
      </c>
      <c r="R16" s="109" t="s">
        <v>82</v>
      </c>
      <c r="S16" s="117">
        <v>62505.198999999993</v>
      </c>
      <c r="T16" s="154">
        <v>72259.178000000014</v>
      </c>
      <c r="U16" s="154">
        <v>85069.483999999968</v>
      </c>
      <c r="V16" s="154">
        <v>87588.735000000001</v>
      </c>
      <c r="W16" s="154">
        <v>89099.010000000038</v>
      </c>
      <c r="X16" s="154">
        <v>82030.592000000048</v>
      </c>
      <c r="Y16" s="154">
        <v>76031.939000000013</v>
      </c>
      <c r="Z16" s="154">
        <v>87843.296000000017</v>
      </c>
      <c r="AA16" s="154">
        <v>92024.978000000003</v>
      </c>
      <c r="AB16" s="154">
        <v>97269.096999999994</v>
      </c>
      <c r="AC16" s="154">
        <v>96078.873000000051</v>
      </c>
      <c r="AD16" s="154">
        <v>90636.669000000067</v>
      </c>
      <c r="AE16" s="154">
        <v>94849.35199999981</v>
      </c>
      <c r="AF16" s="119"/>
      <c r="AG16" s="52" t="str">
        <f t="shared" si="15"/>
        <v/>
      </c>
      <c r="AI16" s="125">
        <f t="shared" si="0"/>
        <v>2.8617823721817981</v>
      </c>
      <c r="AJ16" s="157">
        <f t="shared" si="1"/>
        <v>2.6823720233953323</v>
      </c>
      <c r="AK16" s="157">
        <f t="shared" si="2"/>
        <v>2.3776029173339523</v>
      </c>
      <c r="AL16" s="157">
        <f t="shared" si="3"/>
        <v>2.8384834236201706</v>
      </c>
      <c r="AM16" s="157">
        <f t="shared" si="4"/>
        <v>2.9174959328967214</v>
      </c>
      <c r="AN16" s="157">
        <f t="shared" si="5"/>
        <v>2.9448790330469983</v>
      </c>
      <c r="AO16" s="157">
        <f t="shared" si="6"/>
        <v>3.0471368384839841</v>
      </c>
      <c r="AP16" s="157">
        <f t="shared" si="7"/>
        <v>2.81755682597454</v>
      </c>
      <c r="AQ16" s="157">
        <f t="shared" si="8"/>
        <v>3.1437436429064385</v>
      </c>
      <c r="AR16" s="157">
        <f t="shared" si="9"/>
        <v>3.0244562846496557</v>
      </c>
      <c r="AS16" s="157">
        <f t="shared" si="10"/>
        <v>2.9794887332109155</v>
      </c>
      <c r="AT16" s="157">
        <f t="shared" si="11"/>
        <v>3.0799779092495196</v>
      </c>
      <c r="AU16" s="157">
        <f t="shared" si="12"/>
        <v>3.173217154987467</v>
      </c>
      <c r="AV16" s="157"/>
      <c r="AW16" s="52"/>
      <c r="AZ16"/>
    </row>
    <row r="17" spans="1:52" ht="20.100000000000001" customHeight="1" x14ac:dyDescent="0.25">
      <c r="A17" s="121" t="s">
        <v>83</v>
      </c>
      <c r="B17" s="117">
        <v>283992.13999999984</v>
      </c>
      <c r="C17" s="154">
        <v>340923.25</v>
      </c>
      <c r="D17" s="154">
        <v>307861.13000000047</v>
      </c>
      <c r="E17" s="154">
        <v>286413.15999999997</v>
      </c>
      <c r="F17" s="154">
        <v>274219.10999999993</v>
      </c>
      <c r="G17" s="154">
        <v>273526.25000000035</v>
      </c>
      <c r="H17" s="154">
        <v>315362.60000000033</v>
      </c>
      <c r="I17" s="154">
        <v>306231.50000000035</v>
      </c>
      <c r="J17" s="154">
        <v>274210.34999999998</v>
      </c>
      <c r="K17" s="154">
        <v>273617.80999999982</v>
      </c>
      <c r="L17" s="154">
        <v>319048.99000000063</v>
      </c>
      <c r="M17" s="154">
        <v>318333.36</v>
      </c>
      <c r="N17" s="154">
        <v>337467.19000000076</v>
      </c>
      <c r="O17" s="119"/>
      <c r="P17" s="52" t="str">
        <f t="shared" si="14"/>
        <v/>
      </c>
      <c r="R17" s="109" t="s">
        <v>83</v>
      </c>
      <c r="S17" s="117">
        <v>75798.92399999997</v>
      </c>
      <c r="T17" s="154">
        <v>78510.058999999979</v>
      </c>
      <c r="U17" s="154">
        <v>82860.765000000043</v>
      </c>
      <c r="V17" s="154">
        <v>82287.181999999913</v>
      </c>
      <c r="W17" s="154">
        <v>81224.970999999918</v>
      </c>
      <c r="X17" s="154">
        <v>82936.982000000047</v>
      </c>
      <c r="Y17" s="154">
        <v>94068.771999999837</v>
      </c>
      <c r="Z17" s="154">
        <v>90812.540999999997</v>
      </c>
      <c r="AA17" s="154">
        <v>85853.54</v>
      </c>
      <c r="AB17" s="154">
        <v>81718.175000000017</v>
      </c>
      <c r="AC17" s="154">
        <v>93299.05299999984</v>
      </c>
      <c r="AD17" s="154">
        <v>97861.878999999943</v>
      </c>
      <c r="AE17" s="154">
        <v>103471.121</v>
      </c>
      <c r="AF17" s="119"/>
      <c r="AG17" s="52" t="str">
        <f t="shared" si="15"/>
        <v/>
      </c>
      <c r="AI17" s="125">
        <f t="shared" si="0"/>
        <v>2.669050065963094</v>
      </c>
      <c r="AJ17" s="157">
        <f t="shared" si="1"/>
        <v>2.3028660849619373</v>
      </c>
      <c r="AK17" s="157">
        <f t="shared" si="2"/>
        <v>2.6914981115024137</v>
      </c>
      <c r="AL17" s="157">
        <f t="shared" si="3"/>
        <v>2.8730237814491453</v>
      </c>
      <c r="AM17" s="157">
        <f t="shared" si="4"/>
        <v>2.9620463358662326</v>
      </c>
      <c r="AN17" s="157">
        <f t="shared" si="5"/>
        <v>3.0321397672069845</v>
      </c>
      <c r="AO17" s="157">
        <f t="shared" si="6"/>
        <v>2.9828765998250821</v>
      </c>
      <c r="AP17" s="157">
        <f t="shared" si="7"/>
        <v>2.9654866008232301</v>
      </c>
      <c r="AQ17" s="157">
        <f t="shared" si="8"/>
        <v>3.1309372530978496</v>
      </c>
      <c r="AR17" s="157">
        <f t="shared" si="9"/>
        <v>2.9865809904698848</v>
      </c>
      <c r="AS17" s="157">
        <f t="shared" si="10"/>
        <v>2.92428611041833</v>
      </c>
      <c r="AT17" s="157">
        <f t="shared" si="11"/>
        <v>3.0741948943082793</v>
      </c>
      <c r="AU17" s="157">
        <f t="shared" si="12"/>
        <v>3.0661090638174264</v>
      </c>
      <c r="AV17" s="157"/>
      <c r="AW17" s="52"/>
      <c r="AZ17"/>
    </row>
    <row r="18" spans="1:52" ht="20.100000000000001" customHeight="1" thickBot="1" x14ac:dyDescent="0.3">
      <c r="A18" s="121" t="s">
        <v>84</v>
      </c>
      <c r="B18" s="117">
        <v>226068.2300000001</v>
      </c>
      <c r="C18" s="154">
        <v>257835.04999999996</v>
      </c>
      <c r="D18" s="154">
        <v>297135.57000000012</v>
      </c>
      <c r="E18" s="154">
        <v>191538.02999999988</v>
      </c>
      <c r="F18" s="154">
        <v>207146.76999999993</v>
      </c>
      <c r="G18" s="154">
        <v>199318.66999999981</v>
      </c>
      <c r="H18" s="154">
        <v>191845.38999999996</v>
      </c>
      <c r="I18" s="154">
        <v>240526.04000000004</v>
      </c>
      <c r="J18" s="154">
        <v>195141.51</v>
      </c>
      <c r="K18" s="154">
        <v>213937.46999999983</v>
      </c>
      <c r="L18" s="154">
        <v>227207.97000000003</v>
      </c>
      <c r="M18" s="154">
        <v>239927.22000000009</v>
      </c>
      <c r="N18" s="154">
        <v>213267.54999999981</v>
      </c>
      <c r="O18" s="119"/>
      <c r="P18" s="52" t="str">
        <f t="shared" si="14"/>
        <v/>
      </c>
      <c r="R18" s="109" t="s">
        <v>84</v>
      </c>
      <c r="S18" s="117">
        <v>50975.751000000069</v>
      </c>
      <c r="T18" s="154">
        <v>55476.897000000012</v>
      </c>
      <c r="U18" s="154">
        <v>59634.482000000025</v>
      </c>
      <c r="V18" s="154">
        <v>54113.734999999979</v>
      </c>
      <c r="W18" s="154">
        <v>57504.426999999996</v>
      </c>
      <c r="X18" s="154">
        <v>58105.801000000007</v>
      </c>
      <c r="Y18" s="154">
        <v>58962.415000000001</v>
      </c>
      <c r="Z18" s="154">
        <v>64051.424999999981</v>
      </c>
      <c r="AA18" s="154">
        <v>62214.675000000003</v>
      </c>
      <c r="AB18" s="154">
        <v>64766.222999999991</v>
      </c>
      <c r="AC18" s="154">
        <v>67694.932000000001</v>
      </c>
      <c r="AD18" s="154">
        <v>68116.868000000133</v>
      </c>
      <c r="AE18" s="154">
        <v>64426.493000000002</v>
      </c>
      <c r="AF18" s="119"/>
      <c r="AG18" s="52" t="str">
        <f t="shared" si="15"/>
        <v/>
      </c>
      <c r="AI18" s="125">
        <f t="shared" si="0"/>
        <v>2.2548834482403852</v>
      </c>
      <c r="AJ18" s="157">
        <f t="shared" si="1"/>
        <v>2.1516429593261281</v>
      </c>
      <c r="AK18" s="157">
        <f t="shared" si="2"/>
        <v>2.0069789019200899</v>
      </c>
      <c r="AL18" s="157">
        <f t="shared" si="3"/>
        <v>2.825221445579241</v>
      </c>
      <c r="AM18" s="157">
        <f t="shared" si="4"/>
        <v>2.7760233480831014</v>
      </c>
      <c r="AN18" s="157">
        <f t="shared" si="5"/>
        <v>2.9152211882609924</v>
      </c>
      <c r="AO18" s="157">
        <f t="shared" si="6"/>
        <v>3.0734340293504063</v>
      </c>
      <c r="AP18" s="157">
        <f t="shared" si="7"/>
        <v>2.6629725829269866</v>
      </c>
      <c r="AQ18" s="157">
        <f t="shared" si="8"/>
        <v>3.1881825143199927</v>
      </c>
      <c r="AR18" s="157">
        <f t="shared" si="9"/>
        <v>3.0273435971735125</v>
      </c>
      <c r="AS18" s="157">
        <f t="shared" si="10"/>
        <v>2.9794259417924462</v>
      </c>
      <c r="AT18" s="157">
        <f t="shared" si="11"/>
        <v>2.8390637794244484</v>
      </c>
      <c r="AU18" s="157">
        <f t="shared" si="12"/>
        <v>3.0209233894232885</v>
      </c>
      <c r="AV18" s="157"/>
      <c r="AW18" s="52"/>
      <c r="AZ18" s="105"/>
    </row>
    <row r="19" spans="1:52" ht="20.100000000000001" customHeight="1" thickBot="1" x14ac:dyDescent="0.3">
      <c r="A19" s="201" t="s">
        <v>154</v>
      </c>
      <c r="B19" s="167">
        <f>SUM(B7:B10)</f>
        <v>787270.14999999991</v>
      </c>
      <c r="C19" s="305">
        <f t="shared" ref="C19:O19" si="21">SUM(C7:C10)</f>
        <v>835424.48</v>
      </c>
      <c r="D19" s="305">
        <f t="shared" si="21"/>
        <v>1021003.7899999997</v>
      </c>
      <c r="E19" s="305">
        <f t="shared" si="21"/>
        <v>1000780.0099999999</v>
      </c>
      <c r="F19" s="305">
        <f t="shared" si="21"/>
        <v>850536.39000000013</v>
      </c>
      <c r="G19" s="305">
        <f t="shared" si="21"/>
        <v>897924.47</v>
      </c>
      <c r="H19" s="305">
        <f t="shared" si="21"/>
        <v>852343.05999999994</v>
      </c>
      <c r="I19" s="305">
        <f t="shared" si="21"/>
        <v>846455.26</v>
      </c>
      <c r="J19" s="305">
        <f t="shared" si="21"/>
        <v>980490.54999999993</v>
      </c>
      <c r="K19" s="305">
        <f t="shared" si="21"/>
        <v>919768.29999999981</v>
      </c>
      <c r="L19" s="305">
        <f t="shared" si="21"/>
        <v>933524.28999999934</v>
      </c>
      <c r="M19" s="305">
        <f t="shared" si="21"/>
        <v>1067407.7599999995</v>
      </c>
      <c r="N19" s="168">
        <f t="shared" si="21"/>
        <v>1024679.9600000002</v>
      </c>
      <c r="O19" s="169">
        <f t="shared" si="21"/>
        <v>998127.41000000015</v>
      </c>
      <c r="P19" s="61">
        <f t="shared" si="14"/>
        <v>-2.5913017758247212E-2</v>
      </c>
      <c r="Q19" s="171"/>
      <c r="R19" s="170"/>
      <c r="S19" s="167">
        <f>SUM(S7:S10)</f>
        <v>173851.035</v>
      </c>
      <c r="T19" s="168">
        <f t="shared" ref="T19:AF19" si="22">SUM(T7:T10)</f>
        <v>176734.66599999997</v>
      </c>
      <c r="U19" s="168">
        <f t="shared" si="22"/>
        <v>196580.75399999999</v>
      </c>
      <c r="V19" s="168">
        <f t="shared" si="22"/>
        <v>204538.46700000012</v>
      </c>
      <c r="W19" s="168">
        <f t="shared" si="22"/>
        <v>204042.31699999989</v>
      </c>
      <c r="X19" s="168">
        <f t="shared" si="22"/>
        <v>216232.10699999996</v>
      </c>
      <c r="Y19" s="168">
        <f t="shared" si="22"/>
        <v>203931.39000000007</v>
      </c>
      <c r="Z19" s="168">
        <f t="shared" si="22"/>
        <v>216854.30999999994</v>
      </c>
      <c r="AA19" s="168">
        <f t="shared" si="22"/>
        <v>240768.527</v>
      </c>
      <c r="AB19" s="168">
        <f t="shared" si="22"/>
        <v>241118.09099999984</v>
      </c>
      <c r="AC19" s="168">
        <f t="shared" si="22"/>
        <v>244967.44299999985</v>
      </c>
      <c r="AD19" s="168">
        <f t="shared" si="22"/>
        <v>286233.29000000015</v>
      </c>
      <c r="AE19" s="168">
        <f t="shared" si="22"/>
        <v>284561.61199999991</v>
      </c>
      <c r="AF19" s="169">
        <f t="shared" si="22"/>
        <v>280779.83500000008</v>
      </c>
      <c r="AG19" s="61">
        <f t="shared" si="15"/>
        <v>-1.3289835453981855E-2</v>
      </c>
      <c r="AI19" s="172">
        <f t="shared" si="0"/>
        <v>2.2082767268643426</v>
      </c>
      <c r="AJ19" s="173">
        <f t="shared" si="1"/>
        <v>2.1155073885313964</v>
      </c>
      <c r="AK19" s="173">
        <f t="shared" si="2"/>
        <v>1.9253675248355351</v>
      </c>
      <c r="AL19" s="173">
        <f t="shared" si="3"/>
        <v>2.0437904929775739</v>
      </c>
      <c r="AM19" s="173">
        <f t="shared" si="4"/>
        <v>2.3989839752770585</v>
      </c>
      <c r="AN19" s="173">
        <f t="shared" si="5"/>
        <v>2.4081324679791827</v>
      </c>
      <c r="AO19" s="173">
        <f t="shared" si="6"/>
        <v>2.3925975299194677</v>
      </c>
      <c r="AP19" s="173">
        <f t="shared" si="7"/>
        <v>2.5619110689914071</v>
      </c>
      <c r="AQ19" s="173">
        <f t="shared" si="8"/>
        <v>2.4555925296781291</v>
      </c>
      <c r="AR19" s="173">
        <f t="shared" si="9"/>
        <v>2.621509036569317</v>
      </c>
      <c r="AS19" s="173">
        <f t="shared" si="10"/>
        <v>2.6241142905879826</v>
      </c>
      <c r="AT19" s="173">
        <f t="shared" si="11"/>
        <v>2.6815740031719488</v>
      </c>
      <c r="AU19" s="173">
        <f t="shared" si="12"/>
        <v>2.7770779473426987</v>
      </c>
      <c r="AV19" s="156">
        <f>(AF19/O19)*10</f>
        <v>2.8130660693908811</v>
      </c>
      <c r="AW19" s="61">
        <f t="shared" ref="AW19:AW23" si="23">IF(AV19="","",(AV19-AU19)/AU19)</f>
        <v>1.2958988811465769E-2</v>
      </c>
      <c r="AZ19" s="105"/>
    </row>
    <row r="20" spans="1:52" ht="20.100000000000001" customHeight="1" x14ac:dyDescent="0.25">
      <c r="A20" s="121" t="s">
        <v>85</v>
      </c>
      <c r="B20" s="117">
        <f>SUM(B7:B9)</f>
        <v>571934.28999999992</v>
      </c>
      <c r="C20" s="154">
        <f>SUM(C7:C9)</f>
        <v>600923.96</v>
      </c>
      <c r="D20" s="154">
        <f>SUM(D7:D9)</f>
        <v>775955.95</v>
      </c>
      <c r="E20" s="154">
        <f t="shared" ref="E20:N20" si="24">SUM(E7:E9)</f>
        <v>705578.6</v>
      </c>
      <c r="F20" s="154">
        <f t="shared" si="24"/>
        <v>632916.85000000009</v>
      </c>
      <c r="G20" s="154">
        <f t="shared" si="24"/>
        <v>633325.84999999986</v>
      </c>
      <c r="H20" s="154">
        <f t="shared" si="24"/>
        <v>600973.71999999986</v>
      </c>
      <c r="I20" s="154">
        <f t="shared" si="24"/>
        <v>621189.68999999983</v>
      </c>
      <c r="J20" s="154">
        <f t="shared" si="24"/>
        <v>700212.19</v>
      </c>
      <c r="K20" s="154">
        <f t="shared" si="24"/>
        <v>677164.05</v>
      </c>
      <c r="L20" s="154">
        <f t="shared" si="24"/>
        <v>711594.16999999958</v>
      </c>
      <c r="M20" s="154">
        <f t="shared" ref="M20" si="25">SUM(M7:M9)</f>
        <v>777932.75999999954</v>
      </c>
      <c r="N20" s="154">
        <f t="shared" si="24"/>
        <v>761272.74999999988</v>
      </c>
      <c r="O20" s="119">
        <f>IF(O9="","",SUM(O7:O9))</f>
        <v>758277.81000000017</v>
      </c>
      <c r="P20" s="61">
        <f t="shared" si="14"/>
        <v>-3.934122165806817E-3</v>
      </c>
      <c r="R20" s="109" t="s">
        <v>85</v>
      </c>
      <c r="S20" s="117">
        <f t="shared" ref="S20:AE20" si="26">SUM(S7:S9)</f>
        <v>127825.96000000005</v>
      </c>
      <c r="T20" s="154">
        <f t="shared" si="26"/>
        <v>131829.77699999997</v>
      </c>
      <c r="U20" s="154">
        <f t="shared" si="26"/>
        <v>147637.00799999994</v>
      </c>
      <c r="V20" s="154">
        <f t="shared" si="26"/>
        <v>147798.02600000007</v>
      </c>
      <c r="W20" s="154">
        <f t="shared" si="26"/>
        <v>150261.35799999989</v>
      </c>
      <c r="X20" s="154">
        <f t="shared" si="26"/>
        <v>154060.902</v>
      </c>
      <c r="Y20" s="154">
        <f t="shared" si="26"/>
        <v>149616.23400000005</v>
      </c>
      <c r="Z20" s="154">
        <f t="shared" si="26"/>
        <v>163461.9059999999</v>
      </c>
      <c r="AA20" s="154">
        <f t="shared" si="26"/>
        <v>175986.76699999999</v>
      </c>
      <c r="AB20" s="154">
        <f t="shared" si="26"/>
        <v>179661.59399999992</v>
      </c>
      <c r="AC20" s="154">
        <f t="shared" si="26"/>
        <v>185422.15799999988</v>
      </c>
      <c r="AD20" s="154">
        <f t="shared" ref="AD20" si="27">SUM(AD7:AD9)</f>
        <v>208515.4380000002</v>
      </c>
      <c r="AE20" s="154">
        <f t="shared" si="26"/>
        <v>212153.67899999989</v>
      </c>
      <c r="AF20" s="119">
        <f>IF(AF9="","",SUM(AF7:AF9))</f>
        <v>211830.58299999998</v>
      </c>
      <c r="AG20" s="61">
        <f t="shared" si="15"/>
        <v>-1.5229337597294427E-3</v>
      </c>
      <c r="AI20" s="124">
        <f t="shared" si="0"/>
        <v>2.2349763291863489</v>
      </c>
      <c r="AJ20" s="156">
        <f t="shared" si="1"/>
        <v>2.1937846678638007</v>
      </c>
      <c r="AK20" s="156">
        <f t="shared" si="2"/>
        <v>1.9026467675130263</v>
      </c>
      <c r="AL20" s="156">
        <f t="shared" si="3"/>
        <v>2.094706755562032</v>
      </c>
      <c r="AM20" s="156">
        <f t="shared" si="4"/>
        <v>2.3741089844582248</v>
      </c>
      <c r="AN20" s="156">
        <f t="shared" si="5"/>
        <v>2.4325693006214739</v>
      </c>
      <c r="AO20" s="156">
        <f t="shared" si="6"/>
        <v>2.4895636701052433</v>
      </c>
      <c r="AP20" s="156">
        <f t="shared" si="7"/>
        <v>2.6314330168615636</v>
      </c>
      <c r="AQ20" s="156">
        <f t="shared" si="8"/>
        <v>2.5133348078387496</v>
      </c>
      <c r="AR20" s="156">
        <f t="shared" si="9"/>
        <v>2.6531472543470063</v>
      </c>
      <c r="AS20" s="156">
        <f t="shared" si="10"/>
        <v>2.6057290210795294</v>
      </c>
      <c r="AT20" s="156">
        <f t="shared" si="10"/>
        <v>2.6803786743728382</v>
      </c>
      <c r="AU20" s="156">
        <f t="shared" si="12"/>
        <v>2.7868287548713639</v>
      </c>
      <c r="AV20" s="156">
        <f>IF(AV9="","",(AF20/O20)*10)</f>
        <v>2.7935748640725744</v>
      </c>
      <c r="AW20" s="61">
        <f t="shared" si="23"/>
        <v>2.4207117819558411E-3</v>
      </c>
      <c r="AZ20" s="105"/>
    </row>
    <row r="21" spans="1:52" ht="20.100000000000001" customHeight="1" x14ac:dyDescent="0.25">
      <c r="A21" s="121" t="s">
        <v>86</v>
      </c>
      <c r="B21" s="117">
        <f>SUM(B10:B12)</f>
        <v>653030.27</v>
      </c>
      <c r="C21" s="154">
        <f>SUM(C10:C12)</f>
        <v>796751.14999999991</v>
      </c>
      <c r="D21" s="154">
        <f>SUM(D10:D12)</f>
        <v>787513.37999999966</v>
      </c>
      <c r="E21" s="154">
        <f t="shared" ref="E21:N21" si="28">SUM(E10:E12)</f>
        <v>793642.10999999975</v>
      </c>
      <c r="F21" s="154">
        <f t="shared" si="28"/>
        <v>677732</v>
      </c>
      <c r="G21" s="154">
        <f t="shared" si="28"/>
        <v>708901.94999999972</v>
      </c>
      <c r="H21" s="154">
        <f t="shared" si="28"/>
        <v>698966.54999999958</v>
      </c>
      <c r="I21" s="154">
        <f t="shared" si="28"/>
        <v>764650.08000000054</v>
      </c>
      <c r="J21" s="154">
        <f t="shared" si="28"/>
        <v>796480.04999999993</v>
      </c>
      <c r="K21" s="154">
        <f t="shared" si="28"/>
        <v>738948.75000000023</v>
      </c>
      <c r="L21" s="154">
        <f t="shared" si="28"/>
        <v>721584.67999999924</v>
      </c>
      <c r="M21" s="154">
        <f t="shared" ref="M21" si="29">SUM(M10:M12)</f>
        <v>857827.72000000044</v>
      </c>
      <c r="N21" s="154">
        <f t="shared" si="28"/>
        <v>797463.42000000039</v>
      </c>
      <c r="O21" s="119" t="str">
        <f>IF(O12="","",SUM(O10:O12))</f>
        <v/>
      </c>
      <c r="P21" s="52" t="str">
        <f t="shared" si="14"/>
        <v/>
      </c>
      <c r="R21" s="109" t="s">
        <v>86</v>
      </c>
      <c r="S21" s="117">
        <f t="shared" ref="S21:AE21" si="30">SUM(S10:S12)</f>
        <v>139067.76800000004</v>
      </c>
      <c r="T21" s="154">
        <f t="shared" si="30"/>
        <v>148853.359</v>
      </c>
      <c r="U21" s="154">
        <f t="shared" si="30"/>
        <v>154274.67400000006</v>
      </c>
      <c r="V21" s="154">
        <f t="shared" si="30"/>
        <v>163160.30300000007</v>
      </c>
      <c r="W21" s="154">
        <f t="shared" si="30"/>
        <v>160986.291</v>
      </c>
      <c r="X21" s="154">
        <f t="shared" si="30"/>
        <v>173530.01899999991</v>
      </c>
      <c r="Y21" s="154">
        <f t="shared" si="30"/>
        <v>163064.24500000002</v>
      </c>
      <c r="Z21" s="154">
        <f t="shared" si="30"/>
        <v>184238.13600000006</v>
      </c>
      <c r="AA21" s="154">
        <f t="shared" si="30"/>
        <v>191848.58100000001</v>
      </c>
      <c r="AB21" s="154">
        <f t="shared" si="30"/>
        <v>185481.71500000003</v>
      </c>
      <c r="AC21" s="154">
        <f t="shared" si="30"/>
        <v>184152.50399999987</v>
      </c>
      <c r="AD21" s="154">
        <f t="shared" ref="AD21" si="31">SUM(AD10:AD12)</f>
        <v>229727.8189999999</v>
      </c>
      <c r="AE21" s="154">
        <f t="shared" si="30"/>
        <v>219769.60599999994</v>
      </c>
      <c r="AF21" s="119" t="str">
        <f>IF(AF12="","",SUM(AF10:AF12))</f>
        <v/>
      </c>
      <c r="AG21" s="52" t="str">
        <f t="shared" si="15"/>
        <v/>
      </c>
      <c r="AI21" s="125">
        <f t="shared" si="0"/>
        <v>2.1295761374124362</v>
      </c>
      <c r="AJ21" s="157">
        <f t="shared" si="1"/>
        <v>1.8682540841014164</v>
      </c>
      <c r="AK21" s="157">
        <f t="shared" si="2"/>
        <v>1.9590101948490086</v>
      </c>
      <c r="AL21" s="157">
        <f t="shared" si="3"/>
        <v>2.0558423115930697</v>
      </c>
      <c r="AM21" s="157">
        <f t="shared" si="4"/>
        <v>2.3753680068227561</v>
      </c>
      <c r="AN21" s="157">
        <f t="shared" si="5"/>
        <v>2.4478705270877024</v>
      </c>
      <c r="AO21" s="157">
        <f t="shared" si="6"/>
        <v>2.3329334572591511</v>
      </c>
      <c r="AP21" s="157">
        <f t="shared" si="7"/>
        <v>2.4094437549787471</v>
      </c>
      <c r="AQ21" s="157">
        <f t="shared" si="8"/>
        <v>2.4087054157853673</v>
      </c>
      <c r="AR21" s="157">
        <f t="shared" si="9"/>
        <v>2.5100754957634068</v>
      </c>
      <c r="AS21" s="157">
        <f t="shared" si="10"/>
        <v>2.5520567315813865</v>
      </c>
      <c r="AT21" s="157">
        <f t="shared" si="10"/>
        <v>2.6780181339908178</v>
      </c>
      <c r="AU21" s="157">
        <f t="shared" si="12"/>
        <v>2.7558581433114493</v>
      </c>
      <c r="AV21" s="157"/>
      <c r="AW21" s="52"/>
      <c r="AZ21" s="105"/>
    </row>
    <row r="22" spans="1:52" ht="20.100000000000001" customHeight="1" x14ac:dyDescent="0.25">
      <c r="A22" s="121" t="s">
        <v>87</v>
      </c>
      <c r="B22" s="117">
        <f>SUM(B13:B15)</f>
        <v>713015.43999999971</v>
      </c>
      <c r="C22" s="154">
        <f>SUM(C13:C15)</f>
        <v>812791.66</v>
      </c>
      <c r="D22" s="154">
        <f>SUM(D13:D15)</f>
        <v>836417.68000000017</v>
      </c>
      <c r="E22" s="154">
        <f t="shared" ref="E22:N22" si="32">SUM(E13:E15)</f>
        <v>754867.37999999942</v>
      </c>
      <c r="F22" s="154">
        <f t="shared" si="32"/>
        <v>738758.1099999994</v>
      </c>
      <c r="G22" s="154">
        <f t="shared" si="32"/>
        <v>704562.56</v>
      </c>
      <c r="H22" s="154">
        <f t="shared" si="32"/>
        <v>722837.31000000017</v>
      </c>
      <c r="I22" s="154">
        <f t="shared" si="32"/>
        <v>737201</v>
      </c>
      <c r="J22" s="154">
        <f t="shared" si="32"/>
        <v>693204.98</v>
      </c>
      <c r="K22" s="154">
        <f t="shared" si="32"/>
        <v>737933.16</v>
      </c>
      <c r="L22" s="154">
        <f t="shared" si="32"/>
        <v>849480.53000000073</v>
      </c>
      <c r="M22" s="154">
        <f t="shared" ref="M22" si="33">SUM(M13:M15)</f>
        <v>799727.64999999991</v>
      </c>
      <c r="N22" s="154">
        <f t="shared" si="32"/>
        <v>853881.89999999991</v>
      </c>
      <c r="O22" s="119" t="str">
        <f>IF(O15="","",SUM(O13:O15))</f>
        <v/>
      </c>
      <c r="P22" s="52" t="str">
        <f t="shared" si="14"/>
        <v/>
      </c>
      <c r="R22" s="109" t="s">
        <v>87</v>
      </c>
      <c r="S22" s="117">
        <f t="shared" ref="S22:AE22" si="34">SUM(S13:S15)</f>
        <v>158206.60300000003</v>
      </c>
      <c r="T22" s="154">
        <f t="shared" si="34"/>
        <v>169988.98999999996</v>
      </c>
      <c r="U22" s="154">
        <f t="shared" si="34"/>
        <v>174028.42199999993</v>
      </c>
      <c r="V22" s="154">
        <f t="shared" si="34"/>
        <v>185845.58100000009</v>
      </c>
      <c r="W22" s="154">
        <f t="shared" si="34"/>
        <v>187208.74600000004</v>
      </c>
      <c r="X22" s="154">
        <f t="shared" si="34"/>
        <v>184869.60900000014</v>
      </c>
      <c r="Y22" s="154">
        <f t="shared" si="34"/>
        <v>182230.02000000002</v>
      </c>
      <c r="Z22" s="154">
        <f t="shared" si="34"/>
        <v>187633.69599999988</v>
      </c>
      <c r="AA22" s="154">
        <f t="shared" si="34"/>
        <v>192412.99599999998</v>
      </c>
      <c r="AB22" s="154">
        <f t="shared" si="34"/>
        <v>210505.53399999993</v>
      </c>
      <c r="AC22" s="154">
        <f t="shared" si="34"/>
        <v>229542.15600000002</v>
      </c>
      <c r="AD22" s="154">
        <f t="shared" ref="AD22" si="35">SUM(AD13:AD15)</f>
        <v>232578.478</v>
      </c>
      <c r="AE22" s="154">
        <f t="shared" si="34"/>
        <v>243949.64100000006</v>
      </c>
      <c r="AF22" s="119" t="str">
        <f>IF(AF15="","",SUM(AF13:AF15))</f>
        <v/>
      </c>
      <c r="AG22" s="52" t="str">
        <f t="shared" si="15"/>
        <v/>
      </c>
      <c r="AI22" s="125">
        <f t="shared" si="0"/>
        <v>2.2188383886890319</v>
      </c>
      <c r="AJ22" s="157">
        <f t="shared" si="1"/>
        <v>2.0914214351067524</v>
      </c>
      <c r="AK22" s="157">
        <f t="shared" si="2"/>
        <v>2.0806401653298372</v>
      </c>
      <c r="AL22" s="157">
        <f t="shared" si="3"/>
        <v>2.461963331890169</v>
      </c>
      <c r="AM22" s="157">
        <f t="shared" si="4"/>
        <v>2.5341007220888607</v>
      </c>
      <c r="AN22" s="157">
        <f t="shared" si="5"/>
        <v>2.6238920359321978</v>
      </c>
      <c r="AO22" s="157">
        <f t="shared" si="6"/>
        <v>2.5210378252334538</v>
      </c>
      <c r="AP22" s="157">
        <f t="shared" si="7"/>
        <v>2.5452176000846425</v>
      </c>
      <c r="AQ22" s="157">
        <f t="shared" si="8"/>
        <v>2.7757012940097461</v>
      </c>
      <c r="AR22" s="157">
        <f t="shared" si="9"/>
        <v>2.852636870255294</v>
      </c>
      <c r="AS22" s="157">
        <f t="shared" si="10"/>
        <v>2.7021473464494807</v>
      </c>
      <c r="AT22" s="157">
        <f t="shared" si="10"/>
        <v>2.9082210425011565</v>
      </c>
      <c r="AU22" s="157">
        <f t="shared" si="12"/>
        <v>2.856948261814662</v>
      </c>
      <c r="AV22" s="157"/>
      <c r="AW22" s="52"/>
      <c r="AZ22" s="105"/>
    </row>
    <row r="23" spans="1:52" ht="20.100000000000001" customHeight="1" thickBot="1" x14ac:dyDescent="0.3">
      <c r="A23" s="122" t="s">
        <v>88</v>
      </c>
      <c r="B23" s="196">
        <f>SUM(B16:B18)</f>
        <v>728473.89999999979</v>
      </c>
      <c r="C23" s="155">
        <f>SUM(C16:C18)</f>
        <v>868143.66999999981</v>
      </c>
      <c r="D23" s="155">
        <f>SUM(D16:D18)</f>
        <v>962791.87000000151</v>
      </c>
      <c r="E23" s="155">
        <f t="shared" ref="E23:N23" si="36">SUM(E16:E18)</f>
        <v>786527.00999999943</v>
      </c>
      <c r="F23" s="155">
        <f t="shared" si="36"/>
        <v>786761.36999999953</v>
      </c>
      <c r="G23" s="155">
        <f t="shared" si="36"/>
        <v>751398.26999999967</v>
      </c>
      <c r="H23" s="155">
        <f t="shared" si="36"/>
        <v>756727.27000000025</v>
      </c>
      <c r="I23" s="155">
        <f t="shared" si="36"/>
        <v>858528.7000000003</v>
      </c>
      <c r="J23" s="155">
        <f t="shared" si="36"/>
        <v>762076.04</v>
      </c>
      <c r="K23" s="155">
        <f t="shared" si="36"/>
        <v>809163.8199999996</v>
      </c>
      <c r="L23" s="155">
        <f t="shared" si="36"/>
        <v>868724.61000000057</v>
      </c>
      <c r="M23" s="155">
        <f t="shared" ref="M23" si="37">SUM(M16:M18)</f>
        <v>852537.59000000032</v>
      </c>
      <c r="N23" s="155">
        <f t="shared" si="36"/>
        <v>849640.70000000065</v>
      </c>
      <c r="O23" s="123" t="str">
        <f>IF(O18="","",SUM(O16:O18))</f>
        <v/>
      </c>
      <c r="P23" s="55" t="str">
        <f t="shared" si="14"/>
        <v/>
      </c>
      <c r="R23" s="110" t="s">
        <v>88</v>
      </c>
      <c r="S23" s="196">
        <f t="shared" ref="S23:AE23" si="38">SUM(S16:S18)</f>
        <v>189279.87400000004</v>
      </c>
      <c r="T23" s="155">
        <f t="shared" si="38"/>
        <v>206246.13400000002</v>
      </c>
      <c r="U23" s="155">
        <f t="shared" si="38"/>
        <v>227564.73100000003</v>
      </c>
      <c r="V23" s="155">
        <f t="shared" si="38"/>
        <v>223989.65199999989</v>
      </c>
      <c r="W23" s="155">
        <f t="shared" si="38"/>
        <v>227828.40799999997</v>
      </c>
      <c r="X23" s="155">
        <f t="shared" si="38"/>
        <v>223073.37500000009</v>
      </c>
      <c r="Y23" s="155">
        <f t="shared" si="38"/>
        <v>229063.12599999984</v>
      </c>
      <c r="Z23" s="155">
        <f t="shared" si="38"/>
        <v>242707.26199999999</v>
      </c>
      <c r="AA23" s="155">
        <f t="shared" si="38"/>
        <v>240093.19299999997</v>
      </c>
      <c r="AB23" s="155">
        <f t="shared" si="38"/>
        <v>243753.495</v>
      </c>
      <c r="AC23" s="155">
        <f t="shared" si="38"/>
        <v>257072.85799999989</v>
      </c>
      <c r="AD23" s="155">
        <f t="shared" ref="AD23" si="39">SUM(AD16:AD18)</f>
        <v>256615.41600000014</v>
      </c>
      <c r="AE23" s="155">
        <f t="shared" si="38"/>
        <v>262746.96599999984</v>
      </c>
      <c r="AF23" s="123" t="str">
        <f>IF(AF18="","",SUM(AF16:AF18))</f>
        <v/>
      </c>
      <c r="AG23" s="55" t="str">
        <f t="shared" si="15"/>
        <v/>
      </c>
      <c r="AI23" s="126">
        <f>(S23/B23)*10</f>
        <v>2.5983068713923734</v>
      </c>
      <c r="AJ23" s="158">
        <f>(T23/C23)*10</f>
        <v>2.3757143100519302</v>
      </c>
      <c r="AK23" s="158">
        <f t="shared" ref="AK23:AT23" si="40">IF(U18="","",(U23/D23)*10)</f>
        <v>2.363592154138149</v>
      </c>
      <c r="AL23" s="158">
        <f t="shared" si="40"/>
        <v>2.8478316593348785</v>
      </c>
      <c r="AM23" s="158">
        <f t="shared" si="40"/>
        <v>2.895775220890676</v>
      </c>
      <c r="AN23" s="158">
        <f t="shared" si="40"/>
        <v>2.9687767979556323</v>
      </c>
      <c r="AO23" s="158">
        <f t="shared" si="40"/>
        <v>3.0270235404625998</v>
      </c>
      <c r="AP23" s="158">
        <f t="shared" si="40"/>
        <v>2.8270139600458304</v>
      </c>
      <c r="AQ23" s="158">
        <f t="shared" si="40"/>
        <v>3.1505149144959335</v>
      </c>
      <c r="AR23" s="158">
        <f t="shared" si="40"/>
        <v>3.012412183728137</v>
      </c>
      <c r="AS23" s="158">
        <f t="shared" si="40"/>
        <v>2.9591985197702608</v>
      </c>
      <c r="AT23" s="158">
        <f t="shared" si="40"/>
        <v>3.010018784039775</v>
      </c>
      <c r="AU23" s="158">
        <f t="shared" ref="AU23" si="41">IF(AE18="","",(AE23/N23)*10)</f>
        <v>3.0924479724193961</v>
      </c>
      <c r="AV23" s="158" t="str">
        <f>IF(AF18="","",(AF23/O23)*10)</f>
        <v/>
      </c>
      <c r="AW23" s="55" t="str">
        <f t="shared" si="23"/>
        <v/>
      </c>
      <c r="AZ23" s="105"/>
    </row>
    <row r="24" spans="1:52" x14ac:dyDescent="0.25"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AZ24" s="105"/>
    </row>
    <row r="25" spans="1:52" ht="15.75" thickBot="1" x14ac:dyDescent="0.3">
      <c r="P25" s="107" t="s">
        <v>1</v>
      </c>
      <c r="AG25" s="289">
        <v>1000</v>
      </c>
      <c r="AW25" s="289" t="s">
        <v>47</v>
      </c>
      <c r="AZ25" s="105"/>
    </row>
    <row r="26" spans="1:52" ht="20.100000000000001" customHeight="1" x14ac:dyDescent="0.25">
      <c r="A26" s="330" t="s">
        <v>2</v>
      </c>
      <c r="B26" s="332" t="s">
        <v>72</v>
      </c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7"/>
      <c r="P26" s="328" t="s">
        <v>148</v>
      </c>
      <c r="R26" s="333" t="s">
        <v>3</v>
      </c>
      <c r="S26" s="325" t="s">
        <v>72</v>
      </c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7"/>
      <c r="AG26" s="328" t="s">
        <v>148</v>
      </c>
      <c r="AI26" s="325" t="s">
        <v>72</v>
      </c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7"/>
      <c r="AW26" s="328" t="str">
        <f>AG26</f>
        <v>D       2023/2022</v>
      </c>
      <c r="AZ26" s="105"/>
    </row>
    <row r="27" spans="1:52" ht="20.100000000000001" customHeight="1" thickBot="1" x14ac:dyDescent="0.3">
      <c r="A27" s="331"/>
      <c r="B27" s="99">
        <v>2010</v>
      </c>
      <c r="C27" s="135">
        <v>2011</v>
      </c>
      <c r="D27" s="135">
        <v>2012</v>
      </c>
      <c r="E27" s="135">
        <v>2013</v>
      </c>
      <c r="F27" s="135">
        <v>2014</v>
      </c>
      <c r="G27" s="135">
        <v>2015</v>
      </c>
      <c r="H27" s="135">
        <v>2016</v>
      </c>
      <c r="I27" s="133">
        <v>2017</v>
      </c>
      <c r="J27" s="176">
        <v>2018</v>
      </c>
      <c r="K27" s="135">
        <v>2019</v>
      </c>
      <c r="L27" s="265">
        <v>2020</v>
      </c>
      <c r="M27" s="265">
        <v>2021</v>
      </c>
      <c r="N27" s="265">
        <v>2022</v>
      </c>
      <c r="O27" s="133">
        <v>2023</v>
      </c>
      <c r="P27" s="329"/>
      <c r="R27" s="334"/>
      <c r="S27" s="25">
        <v>2010</v>
      </c>
      <c r="T27" s="135">
        <v>2011</v>
      </c>
      <c r="U27" s="135">
        <v>2012</v>
      </c>
      <c r="V27" s="135">
        <v>2013</v>
      </c>
      <c r="W27" s="135">
        <v>2014</v>
      </c>
      <c r="X27" s="135">
        <v>2015</v>
      </c>
      <c r="Y27" s="135">
        <v>2016</v>
      </c>
      <c r="Z27" s="135">
        <v>2017</v>
      </c>
      <c r="AA27" s="135">
        <v>2018</v>
      </c>
      <c r="AB27" s="135">
        <v>2019</v>
      </c>
      <c r="AC27" s="135">
        <v>2020</v>
      </c>
      <c r="AD27" s="135">
        <v>2021</v>
      </c>
      <c r="AE27" s="135">
        <v>2022</v>
      </c>
      <c r="AF27" s="133">
        <v>2023</v>
      </c>
      <c r="AG27" s="329"/>
      <c r="AI27" s="25">
        <v>2010</v>
      </c>
      <c r="AJ27" s="135">
        <v>2011</v>
      </c>
      <c r="AK27" s="135">
        <v>2012</v>
      </c>
      <c r="AL27" s="135">
        <v>2013</v>
      </c>
      <c r="AM27" s="135">
        <v>2014</v>
      </c>
      <c r="AN27" s="135">
        <v>2015</v>
      </c>
      <c r="AO27" s="135">
        <v>2016</v>
      </c>
      <c r="AP27" s="135">
        <v>2017</v>
      </c>
      <c r="AQ27" s="176">
        <v>2018</v>
      </c>
      <c r="AR27" s="135">
        <v>2019</v>
      </c>
      <c r="AS27" s="135">
        <v>2020</v>
      </c>
      <c r="AT27" s="135">
        <v>2021</v>
      </c>
      <c r="AU27" s="135">
        <v>2022</v>
      </c>
      <c r="AV27" s="133">
        <v>2023</v>
      </c>
      <c r="AW27" s="329"/>
      <c r="AZ27" s="105"/>
    </row>
    <row r="28" spans="1:52" ht="3" customHeight="1" thickBot="1" x14ac:dyDescent="0.3">
      <c r="A28" s="291" t="s">
        <v>89</v>
      </c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2"/>
      <c r="R28" s="291"/>
      <c r="S28" s="293">
        <v>2010</v>
      </c>
      <c r="T28" s="293">
        <v>2011</v>
      </c>
      <c r="U28" s="293">
        <v>2012</v>
      </c>
      <c r="V28" s="293"/>
      <c r="W28" s="293"/>
      <c r="X28" s="293"/>
      <c r="Y28" s="293"/>
      <c r="Z28" s="293"/>
      <c r="AA28" s="290"/>
      <c r="AB28" s="290"/>
      <c r="AC28" s="290"/>
      <c r="AD28" s="290"/>
      <c r="AE28" s="290"/>
      <c r="AF28" s="293"/>
      <c r="AG28" s="294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2"/>
      <c r="AZ28" s="105"/>
    </row>
    <row r="29" spans="1:52" ht="20.100000000000001" customHeight="1" x14ac:dyDescent="0.25">
      <c r="A29" s="120" t="s">
        <v>73</v>
      </c>
      <c r="B29" s="115">
        <v>85580.320000000022</v>
      </c>
      <c r="C29" s="153">
        <v>80916.799999999988</v>
      </c>
      <c r="D29" s="153">
        <v>125346.10000000003</v>
      </c>
      <c r="E29" s="153">
        <v>120157.7999999999</v>
      </c>
      <c r="F29" s="153">
        <v>101957.16000000005</v>
      </c>
      <c r="G29" s="153">
        <v>91780.269999999946</v>
      </c>
      <c r="H29" s="153">
        <v>94208.579999999958</v>
      </c>
      <c r="I29" s="153">
        <v>96265.579999999973</v>
      </c>
      <c r="J29" s="153">
        <v>124755.04</v>
      </c>
      <c r="K29" s="153">
        <v>116531.85999999993</v>
      </c>
      <c r="L29" s="153">
        <v>101982.0299999999</v>
      </c>
      <c r="M29" s="153">
        <v>106330.94999999997</v>
      </c>
      <c r="N29" s="153">
        <v>99662.009999999951</v>
      </c>
      <c r="O29" s="112">
        <v>102072.7199999999</v>
      </c>
      <c r="P29" s="61">
        <f>IF(O29="","",(O29-N29)/N29)</f>
        <v>2.4188855914103573E-2</v>
      </c>
      <c r="R29" s="109" t="s">
        <v>73</v>
      </c>
      <c r="S29" s="39">
        <v>23270.865999999998</v>
      </c>
      <c r="T29" s="153">
        <v>22495.121000000003</v>
      </c>
      <c r="U29" s="153">
        <v>24799.759999999984</v>
      </c>
      <c r="V29" s="153">
        <v>25615.480000000018</v>
      </c>
      <c r="W29" s="153">
        <v>29400.613000000012</v>
      </c>
      <c r="X29" s="153">
        <v>25803.076000000012</v>
      </c>
      <c r="Y29" s="153">
        <v>26846.136999999999</v>
      </c>
      <c r="Z29" s="153">
        <v>26379.177</v>
      </c>
      <c r="AA29" s="153">
        <v>31298.861000000001</v>
      </c>
      <c r="AB29" s="153">
        <v>31619.378999999994</v>
      </c>
      <c r="AC29" s="153">
        <v>28181.773000000012</v>
      </c>
      <c r="AD29" s="153">
        <v>29969.556000000044</v>
      </c>
      <c r="AE29" s="153">
        <v>27861.701000000008</v>
      </c>
      <c r="AF29" s="112">
        <v>28094.441000000017</v>
      </c>
      <c r="AG29" s="61">
        <f>(AF29-AE29)/AE29</f>
        <v>8.3534023999471112E-3</v>
      </c>
      <c r="AI29" s="197">
        <f t="shared" ref="AI29:AI38" si="42">(S29/B29)*10</f>
        <v>2.7191842704023532</v>
      </c>
      <c r="AJ29" s="156">
        <f t="shared" ref="AJ29:AJ38" si="43">(T29/C29)*10</f>
        <v>2.7800309700828514</v>
      </c>
      <c r="AK29" s="156">
        <f t="shared" ref="AK29:AK38" si="44">(U29/D29)*10</f>
        <v>1.9785027216642543</v>
      </c>
      <c r="AL29" s="156">
        <f t="shared" ref="AL29:AL38" si="45">(V29/E29)*10</f>
        <v>2.1318199900464254</v>
      </c>
      <c r="AM29" s="156">
        <f t="shared" ref="AM29:AM38" si="46">(W29/F29)*10</f>
        <v>2.8836241613634588</v>
      </c>
      <c r="AN29" s="156">
        <f t="shared" ref="AN29:AN38" si="47">(X29/G29)*10</f>
        <v>2.8113968285340656</v>
      </c>
      <c r="AO29" s="156">
        <f t="shared" ref="AO29:AO38" si="48">(Y29/H29)*10</f>
        <v>2.849648832409958</v>
      </c>
      <c r="AP29" s="156">
        <f t="shared" ref="AP29:AP38" si="49">(Z29/I29)*10</f>
        <v>2.7402501496381166</v>
      </c>
      <c r="AQ29" s="156">
        <f t="shared" ref="AQ29:AQ38" si="50">(AA29/J29)*10</f>
        <v>2.5088253749107055</v>
      </c>
      <c r="AR29" s="156">
        <f t="shared" ref="AR29:AR38" si="51">(AB29/K29)*10</f>
        <v>2.713367743379365</v>
      </c>
      <c r="AS29" s="156">
        <f t="shared" ref="AS29:AT38" si="52">(AC29/L29)*10</f>
        <v>2.7634057686437541</v>
      </c>
      <c r="AT29" s="156">
        <f t="shared" si="52"/>
        <v>2.8185167159702846</v>
      </c>
      <c r="AU29" s="156">
        <f>(AE29/N29)*10</f>
        <v>2.7956190127010307</v>
      </c>
      <c r="AV29" s="156">
        <f>(AF29/O29)*10</f>
        <v>2.7523946652935321</v>
      </c>
      <c r="AW29" s="61">
        <f t="shared" ref="AW29" si="53">IF(AV29="","",(AV29-AU29)/AU29)</f>
        <v>-1.5461458521752154E-2</v>
      </c>
      <c r="AZ29" s="105"/>
    </row>
    <row r="30" spans="1:52" ht="20.100000000000001" customHeight="1" x14ac:dyDescent="0.25">
      <c r="A30" s="121" t="s">
        <v>74</v>
      </c>
      <c r="B30" s="117">
        <v>88844.739999999976</v>
      </c>
      <c r="C30" s="154">
        <v>127722.29999999996</v>
      </c>
      <c r="D30" s="154">
        <v>128469.03999999996</v>
      </c>
      <c r="E30" s="154">
        <v>149512.51999999999</v>
      </c>
      <c r="F30" s="154">
        <v>109776.64999999998</v>
      </c>
      <c r="G30" s="154">
        <v>98756.11</v>
      </c>
      <c r="H30" s="154">
        <v>114532.42999999993</v>
      </c>
      <c r="I30" s="154">
        <v>102519.81000000003</v>
      </c>
      <c r="J30" s="154">
        <v>148191.60999999999</v>
      </c>
      <c r="K30" s="154">
        <v>114647.40999999992</v>
      </c>
      <c r="L30" s="154">
        <v>104015.04000000004</v>
      </c>
      <c r="M30" s="154">
        <v>110889.24999999993</v>
      </c>
      <c r="N30" s="154">
        <v>107954.54000000001</v>
      </c>
      <c r="O30" s="119">
        <v>102595.76999999996</v>
      </c>
      <c r="P30" s="52">
        <f t="shared" ref="P30:P45" si="54">IF(O30="","",(O30-N30)/N30)</f>
        <v>-4.9639135139662005E-2</v>
      </c>
      <c r="R30" s="109" t="s">
        <v>74</v>
      </c>
      <c r="S30" s="19">
        <v>24769.378999999986</v>
      </c>
      <c r="T30" s="154">
        <v>26090.180999999997</v>
      </c>
      <c r="U30" s="154">
        <v>26845.964000000011</v>
      </c>
      <c r="V30" s="154">
        <v>29407.368999999981</v>
      </c>
      <c r="W30" s="154">
        <v>29868.044999999998</v>
      </c>
      <c r="X30" s="154">
        <v>27835.92599999997</v>
      </c>
      <c r="Y30" s="154">
        <v>29206.410000000018</v>
      </c>
      <c r="Z30" s="154">
        <v>26234.001999999982</v>
      </c>
      <c r="AA30" s="154">
        <v>31644.39</v>
      </c>
      <c r="AB30" s="154">
        <v>32055.040000000023</v>
      </c>
      <c r="AC30" s="154">
        <v>26905.675000000007</v>
      </c>
      <c r="AD30" s="154">
        <v>29964.09199999999</v>
      </c>
      <c r="AE30" s="154">
        <v>30841.535000000025</v>
      </c>
      <c r="AF30" s="119">
        <v>28377.295000000024</v>
      </c>
      <c r="AG30" s="52">
        <f t="shared" ref="AG30:AG40" si="55">(AF30-AE30)/AE30</f>
        <v>-7.9900043885623703E-2</v>
      </c>
      <c r="AI30" s="198">
        <f t="shared" si="42"/>
        <v>2.7879398375187985</v>
      </c>
      <c r="AJ30" s="157">
        <f t="shared" si="43"/>
        <v>2.0427271510143492</v>
      </c>
      <c r="AK30" s="157">
        <f t="shared" si="44"/>
        <v>2.0896835533292704</v>
      </c>
      <c r="AL30" s="157">
        <f t="shared" si="45"/>
        <v>1.9668833753855519</v>
      </c>
      <c r="AM30" s="157">
        <f t="shared" si="46"/>
        <v>2.7208012815111413</v>
      </c>
      <c r="AN30" s="157">
        <f t="shared" si="47"/>
        <v>2.8186535496385967</v>
      </c>
      <c r="AO30" s="157">
        <f t="shared" si="48"/>
        <v>2.5500559099287456</v>
      </c>
      <c r="AP30" s="157">
        <f t="shared" si="49"/>
        <v>2.5589202711163801</v>
      </c>
      <c r="AQ30" s="157">
        <f t="shared" si="50"/>
        <v>2.135369876877645</v>
      </c>
      <c r="AR30" s="157">
        <f t="shared" si="51"/>
        <v>2.795967218099392</v>
      </c>
      <c r="AS30" s="157">
        <f t="shared" si="52"/>
        <v>2.5867100565456687</v>
      </c>
      <c r="AT30" s="157">
        <f t="shared" si="52"/>
        <v>2.702163825618805</v>
      </c>
      <c r="AU30" s="157">
        <f t="shared" ref="AU30:AU38" si="56">(AE30/N30)*10</f>
        <v>2.8569002285591716</v>
      </c>
      <c r="AV30" s="157">
        <f t="shared" ref="AV30" si="57">(AF30/O30)*10</f>
        <v>2.7659322601701843</v>
      </c>
      <c r="AW30" s="52">
        <f t="shared" ref="AW30" si="58">IF(AV30="","",(AV30-AU30)/AU30)</f>
        <v>-3.1841492915860546E-2</v>
      </c>
      <c r="AZ30" s="105"/>
    </row>
    <row r="31" spans="1:52" ht="20.100000000000001" customHeight="1" x14ac:dyDescent="0.25">
      <c r="A31" s="121" t="s">
        <v>75</v>
      </c>
      <c r="B31" s="117">
        <v>163017.80000000002</v>
      </c>
      <c r="C31" s="154">
        <v>124161.32999999994</v>
      </c>
      <c r="D31" s="154">
        <v>181017.38999999993</v>
      </c>
      <c r="E31" s="154">
        <v>128321.88000000003</v>
      </c>
      <c r="F31" s="154">
        <v>109180.21999999993</v>
      </c>
      <c r="G31" s="154">
        <v>128703.72000000002</v>
      </c>
      <c r="H31" s="154">
        <v>167047.14999999997</v>
      </c>
      <c r="I31" s="154">
        <v>131035.77999999998</v>
      </c>
      <c r="J31" s="154">
        <v>136350.32999999999</v>
      </c>
      <c r="K31" s="154">
        <v>131403.34</v>
      </c>
      <c r="L31" s="154">
        <v>117972.88000000002</v>
      </c>
      <c r="M31" s="154">
        <v>154297.81000000003</v>
      </c>
      <c r="N31" s="154">
        <v>140955.29999999987</v>
      </c>
      <c r="O31" s="119">
        <v>139421.04999999996</v>
      </c>
      <c r="P31" s="52">
        <f t="shared" si="54"/>
        <v>-1.0884656341406914E-2</v>
      </c>
      <c r="R31" s="109" t="s">
        <v>75</v>
      </c>
      <c r="S31" s="19">
        <v>34176.324999999983</v>
      </c>
      <c r="T31" s="154">
        <v>30181.553999999996</v>
      </c>
      <c r="U31" s="154">
        <v>34669.633000000002</v>
      </c>
      <c r="V31" s="154">
        <v>29423.860999999994</v>
      </c>
      <c r="W31" s="154">
        <v>29544.088000000018</v>
      </c>
      <c r="X31" s="154">
        <v>34831.201999999983</v>
      </c>
      <c r="Y31" s="154">
        <v>34959.243999999999</v>
      </c>
      <c r="Z31" s="154">
        <v>36752.83499999997</v>
      </c>
      <c r="AA31" s="154">
        <v>36699.917000000001</v>
      </c>
      <c r="AB31" s="154">
        <v>35665.698999999964</v>
      </c>
      <c r="AC31" s="154">
        <v>30966.271999999997</v>
      </c>
      <c r="AD31" s="154">
        <v>41575.407999999974</v>
      </c>
      <c r="AE31" s="154">
        <v>38743.379000000023</v>
      </c>
      <c r="AF31" s="119">
        <v>38726.511999999981</v>
      </c>
      <c r="AG31" s="52">
        <f t="shared" si="55"/>
        <v>-4.3535180553152104E-4</v>
      </c>
      <c r="AI31" s="198">
        <f t="shared" si="42"/>
        <v>2.0964781146598703</v>
      </c>
      <c r="AJ31" s="157">
        <f t="shared" si="43"/>
        <v>2.4308336581123937</v>
      </c>
      <c r="AK31" s="157">
        <f t="shared" si="44"/>
        <v>1.9152653234034593</v>
      </c>
      <c r="AL31" s="157">
        <f t="shared" si="45"/>
        <v>2.2929730300085991</v>
      </c>
      <c r="AM31" s="157">
        <f t="shared" si="46"/>
        <v>2.7059927155303445</v>
      </c>
      <c r="AN31" s="157">
        <f t="shared" si="47"/>
        <v>2.7063088774745574</v>
      </c>
      <c r="AO31" s="157">
        <f t="shared" si="48"/>
        <v>2.0927770392969895</v>
      </c>
      <c r="AP31" s="157">
        <f t="shared" si="49"/>
        <v>2.8047938509619263</v>
      </c>
      <c r="AQ31" s="157">
        <f t="shared" si="50"/>
        <v>2.691589892008329</v>
      </c>
      <c r="AR31" s="157">
        <f t="shared" si="51"/>
        <v>2.7142155595131729</v>
      </c>
      <c r="AS31" s="157">
        <f t="shared" si="52"/>
        <v>2.6248636127218381</v>
      </c>
      <c r="AT31" s="157">
        <f t="shared" si="52"/>
        <v>2.6944911272557897</v>
      </c>
      <c r="AU31" s="157">
        <f t="shared" si="56"/>
        <v>2.7486287496816408</v>
      </c>
      <c r="AV31" s="157">
        <f t="shared" ref="AV31" si="59">(AF31/O31)*10</f>
        <v>2.7776660697936211</v>
      </c>
      <c r="AW31" s="52">
        <f t="shared" ref="AW31" si="60">IF(AV31="","",(AV31-AU31)/AU31)</f>
        <v>1.0564293237252749E-2</v>
      </c>
      <c r="AZ31" s="105"/>
    </row>
    <row r="32" spans="1:52" ht="20.100000000000001" customHeight="1" x14ac:dyDescent="0.25">
      <c r="A32" s="121" t="s">
        <v>76</v>
      </c>
      <c r="B32" s="117">
        <v>129054.22999999992</v>
      </c>
      <c r="C32" s="154">
        <v>143928.69999999998</v>
      </c>
      <c r="D32" s="154">
        <v>130551.29999999993</v>
      </c>
      <c r="E32" s="154">
        <v>168057.08999999997</v>
      </c>
      <c r="F32" s="154">
        <v>116200.55999999991</v>
      </c>
      <c r="G32" s="154">
        <v>126285.80000000003</v>
      </c>
      <c r="H32" s="154">
        <v>162799.5</v>
      </c>
      <c r="I32" s="154">
        <v>135156.71</v>
      </c>
      <c r="J32" s="154">
        <v>164204.01</v>
      </c>
      <c r="K32" s="154">
        <v>132405.87000000008</v>
      </c>
      <c r="L32" s="154">
        <v>104241.91999999998</v>
      </c>
      <c r="M32" s="154">
        <v>136765.19999999995</v>
      </c>
      <c r="N32" s="154">
        <v>133318.4399999998</v>
      </c>
      <c r="O32" s="119">
        <v>114497.07999999996</v>
      </c>
      <c r="P32" s="52">
        <f t="shared" si="54"/>
        <v>-0.14117596935577606</v>
      </c>
      <c r="R32" s="109" t="s">
        <v>76</v>
      </c>
      <c r="S32" s="19">
        <v>29571.834999999992</v>
      </c>
      <c r="T32" s="154">
        <v>27556.182000000004</v>
      </c>
      <c r="U32" s="154">
        <v>27462.67</v>
      </c>
      <c r="V32" s="154">
        <v>33693.252999999975</v>
      </c>
      <c r="W32" s="154">
        <v>31434.276000000013</v>
      </c>
      <c r="X32" s="154">
        <v>35272.59899999998</v>
      </c>
      <c r="Y32" s="154">
        <v>32738.878999999994</v>
      </c>
      <c r="Z32" s="154">
        <v>32002.925999999999</v>
      </c>
      <c r="AA32" s="154">
        <v>37177.171999999999</v>
      </c>
      <c r="AB32" s="154">
        <v>34138.758999999991</v>
      </c>
      <c r="AC32" s="154">
        <v>27197.232999999986</v>
      </c>
      <c r="AD32" s="154">
        <v>36264.787000000062</v>
      </c>
      <c r="AE32" s="154">
        <v>35029.300000000032</v>
      </c>
      <c r="AF32" s="119">
        <v>31394.806000000019</v>
      </c>
      <c r="AG32" s="52">
        <f t="shared" si="55"/>
        <v>-0.10375582726460449</v>
      </c>
      <c r="AI32" s="198">
        <f t="shared" si="42"/>
        <v>2.2914270225780289</v>
      </c>
      <c r="AJ32" s="157">
        <f t="shared" si="43"/>
        <v>1.9145717289185553</v>
      </c>
      <c r="AK32" s="157">
        <f t="shared" si="44"/>
        <v>2.1035922277296368</v>
      </c>
      <c r="AL32" s="157">
        <f t="shared" si="45"/>
        <v>2.004869476200021</v>
      </c>
      <c r="AM32" s="157">
        <f t="shared" si="46"/>
        <v>2.7051742263548508</v>
      </c>
      <c r="AN32" s="157">
        <f t="shared" si="47"/>
        <v>2.7930772105810764</v>
      </c>
      <c r="AO32" s="157">
        <f t="shared" si="48"/>
        <v>2.0109938298336294</v>
      </c>
      <c r="AP32" s="157">
        <f t="shared" si="49"/>
        <v>2.3678384891138591</v>
      </c>
      <c r="AQ32" s="157">
        <f t="shared" si="50"/>
        <v>2.2640842936783332</v>
      </c>
      <c r="AR32" s="157">
        <f t="shared" si="51"/>
        <v>2.578341806144997</v>
      </c>
      <c r="AS32" s="157">
        <f t="shared" si="52"/>
        <v>2.6090495071464521</v>
      </c>
      <c r="AT32" s="157">
        <f t="shared" si="52"/>
        <v>2.6516092544009791</v>
      </c>
      <c r="AU32" s="157">
        <f t="shared" si="56"/>
        <v>2.6274909907436723</v>
      </c>
      <c r="AV32" s="157">
        <f t="shared" ref="AV32" si="61">(AF32/O32)*10</f>
        <v>2.74197438048202</v>
      </c>
      <c r="AW32" s="52">
        <f t="shared" ref="AW32" si="62">IF(AV32="","",(AV32-AU32)/AU32)</f>
        <v>4.3571372895914243E-2</v>
      </c>
      <c r="AZ32" s="105"/>
    </row>
    <row r="33" spans="1:52" ht="20.100000000000001" customHeight="1" x14ac:dyDescent="0.25">
      <c r="A33" s="121" t="s">
        <v>77</v>
      </c>
      <c r="B33" s="117">
        <v>118132.11000000003</v>
      </c>
      <c r="C33" s="154">
        <v>147173.66999999995</v>
      </c>
      <c r="D33" s="154">
        <v>167545.44000000024</v>
      </c>
      <c r="E33" s="154">
        <v>131905.74000000005</v>
      </c>
      <c r="F33" s="154">
        <v>115807.50000000003</v>
      </c>
      <c r="G33" s="154">
        <v>114798.86000000002</v>
      </c>
      <c r="H33" s="154">
        <v>138304.09999999992</v>
      </c>
      <c r="I33" s="154">
        <v>134536.19999999998</v>
      </c>
      <c r="J33" s="154">
        <v>144042.04</v>
      </c>
      <c r="K33" s="154">
        <v>143487.67999999993</v>
      </c>
      <c r="L33" s="154">
        <v>113189.59999999996</v>
      </c>
      <c r="M33" s="154">
        <v>129682.74999999996</v>
      </c>
      <c r="N33" s="154">
        <v>130927.88999999997</v>
      </c>
      <c r="O33" s="119"/>
      <c r="P33" s="52" t="str">
        <f t="shared" si="54"/>
        <v/>
      </c>
      <c r="R33" s="109" t="s">
        <v>77</v>
      </c>
      <c r="S33" s="19">
        <v>29004.790999999972</v>
      </c>
      <c r="T33" s="154">
        <v>32396.498</v>
      </c>
      <c r="U33" s="154">
        <v>31705.719999999998</v>
      </c>
      <c r="V33" s="154">
        <v>31122.389999999996</v>
      </c>
      <c r="W33" s="154">
        <v>31058.100000000006</v>
      </c>
      <c r="X33" s="154">
        <v>31539.86900000001</v>
      </c>
      <c r="Y33" s="154">
        <v>33068.363999999994</v>
      </c>
      <c r="Z33" s="154">
        <v>35573.933999999957</v>
      </c>
      <c r="AA33" s="154">
        <v>34606.108999999997</v>
      </c>
      <c r="AB33" s="154">
        <v>36493.042000000009</v>
      </c>
      <c r="AC33" s="154">
        <v>28939.759999999998</v>
      </c>
      <c r="AD33" s="154">
        <v>35107.968000000023</v>
      </c>
      <c r="AE33" s="154">
        <v>34679.387000000024</v>
      </c>
      <c r="AF33" s="119"/>
      <c r="AG33" s="52">
        <f t="shared" si="55"/>
        <v>-1</v>
      </c>
      <c r="AI33" s="198">
        <f t="shared" si="42"/>
        <v>2.4552842575993914</v>
      </c>
      <c r="AJ33" s="157">
        <f t="shared" si="43"/>
        <v>2.2012427902355096</v>
      </c>
      <c r="AK33" s="157">
        <f t="shared" si="44"/>
        <v>1.8923654382954234</v>
      </c>
      <c r="AL33" s="157">
        <f t="shared" si="45"/>
        <v>2.3594416740317734</v>
      </c>
      <c r="AM33" s="157">
        <f t="shared" si="46"/>
        <v>2.6818729356906932</v>
      </c>
      <c r="AN33" s="157">
        <f t="shared" si="47"/>
        <v>2.7474026310017368</v>
      </c>
      <c r="AO33" s="157">
        <f t="shared" si="48"/>
        <v>2.3909894211379137</v>
      </c>
      <c r="AP33" s="157">
        <f t="shared" si="49"/>
        <v>2.6441904855347453</v>
      </c>
      <c r="AQ33" s="157">
        <f t="shared" si="50"/>
        <v>2.4025006171809284</v>
      </c>
      <c r="AR33" s="157">
        <f t="shared" si="51"/>
        <v>2.5432874794546838</v>
      </c>
      <c r="AS33" s="157">
        <f t="shared" si="52"/>
        <v>2.5567507968930014</v>
      </c>
      <c r="AT33" s="157">
        <f t="shared" si="52"/>
        <v>2.7072195800906469</v>
      </c>
      <c r="AU33" s="157">
        <f t="shared" si="56"/>
        <v>2.648739470253437</v>
      </c>
      <c r="AV33" s="157"/>
      <c r="AW33" s="52" t="str">
        <f t="shared" ref="AW33" si="63">IF(AV33="","",(AV33-AU33)/AU33)</f>
        <v/>
      </c>
      <c r="AZ33" s="105"/>
    </row>
    <row r="34" spans="1:52" ht="20.100000000000001" customHeight="1" x14ac:dyDescent="0.25">
      <c r="A34" s="121" t="s">
        <v>78</v>
      </c>
      <c r="B34" s="117">
        <v>135211.27999999997</v>
      </c>
      <c r="C34" s="154">
        <v>175317.34000000005</v>
      </c>
      <c r="D34" s="154">
        <v>118154.39000000004</v>
      </c>
      <c r="E34" s="154">
        <v>152399.24000000002</v>
      </c>
      <c r="F34" s="154">
        <v>114737.72999999998</v>
      </c>
      <c r="G34" s="154">
        <v>115427.66999999995</v>
      </c>
      <c r="H34" s="154">
        <v>126613.06000000001</v>
      </c>
      <c r="I34" s="154">
        <v>156897.32000000004</v>
      </c>
      <c r="J34" s="154">
        <v>146611.98000000001</v>
      </c>
      <c r="K34" s="154">
        <v>114891.16999999987</v>
      </c>
      <c r="L34" s="154">
        <v>131146.98999999996</v>
      </c>
      <c r="M34" s="154">
        <v>136351.87999999995</v>
      </c>
      <c r="N34" s="154">
        <v>121947.13</v>
      </c>
      <c r="O34" s="119"/>
      <c r="P34" s="52" t="str">
        <f t="shared" si="54"/>
        <v/>
      </c>
      <c r="R34" s="109" t="s">
        <v>78</v>
      </c>
      <c r="S34" s="19">
        <v>28421.635000000002</v>
      </c>
      <c r="T34" s="154">
        <v>31101.468000000008</v>
      </c>
      <c r="U34" s="154">
        <v>27821.58</v>
      </c>
      <c r="V34" s="154">
        <v>30041.770000000019</v>
      </c>
      <c r="W34" s="154">
        <v>29496.788000000015</v>
      </c>
      <c r="X34" s="154">
        <v>31068.588000000022</v>
      </c>
      <c r="Y34" s="154">
        <v>31963.873999999989</v>
      </c>
      <c r="Z34" s="154">
        <v>36419.877999999997</v>
      </c>
      <c r="AA34" s="154">
        <v>35474.750999999997</v>
      </c>
      <c r="AB34" s="154">
        <v>29960.277999999991</v>
      </c>
      <c r="AC34" s="154">
        <v>34243.893000000018</v>
      </c>
      <c r="AD34" s="154">
        <v>37052.935999999958</v>
      </c>
      <c r="AE34" s="154">
        <v>32135.183000000034</v>
      </c>
      <c r="AF34" s="119"/>
      <c r="AG34" s="52">
        <f t="shared" si="55"/>
        <v>-1</v>
      </c>
      <c r="AI34" s="198">
        <f t="shared" si="42"/>
        <v>2.1020165625234823</v>
      </c>
      <c r="AJ34" s="157">
        <f t="shared" si="43"/>
        <v>1.7740098041642658</v>
      </c>
      <c r="AK34" s="157">
        <f t="shared" si="44"/>
        <v>2.354680177351006</v>
      </c>
      <c r="AL34" s="157">
        <f t="shared" si="45"/>
        <v>1.9712545810595916</v>
      </c>
      <c r="AM34" s="157">
        <f t="shared" si="46"/>
        <v>2.5708010782503732</v>
      </c>
      <c r="AN34" s="157">
        <f t="shared" si="47"/>
        <v>2.691606613908089</v>
      </c>
      <c r="AO34" s="157">
        <f t="shared" si="48"/>
        <v>2.5245321454200687</v>
      </c>
      <c r="AP34" s="157">
        <f t="shared" si="49"/>
        <v>2.3212555829506831</v>
      </c>
      <c r="AQ34" s="157">
        <f t="shared" si="50"/>
        <v>2.4196352167128494</v>
      </c>
      <c r="AR34" s="157">
        <f t="shared" si="51"/>
        <v>2.6077093653063175</v>
      </c>
      <c r="AS34" s="157">
        <f t="shared" si="52"/>
        <v>2.6111078111666934</v>
      </c>
      <c r="AT34" s="157">
        <f t="shared" si="52"/>
        <v>2.7174495870537294</v>
      </c>
      <c r="AU34" s="157">
        <f t="shared" si="56"/>
        <v>2.6351733739039229</v>
      </c>
      <c r="AV34" s="157"/>
      <c r="AW34" s="52" t="str">
        <f t="shared" ref="AW34" si="64">IF(AV34="","",(AV34-AU34)/AU34)</f>
        <v/>
      </c>
      <c r="AZ34" s="105"/>
    </row>
    <row r="35" spans="1:52" ht="20.100000000000001" customHeight="1" x14ac:dyDescent="0.25">
      <c r="A35" s="121" t="s">
        <v>79</v>
      </c>
      <c r="B35" s="117">
        <v>127394.07999999993</v>
      </c>
      <c r="C35" s="154">
        <v>153173.20000000004</v>
      </c>
      <c r="D35" s="154">
        <v>157184.51</v>
      </c>
      <c r="E35" s="154">
        <v>153334.56</v>
      </c>
      <c r="F35" s="154">
        <v>127866.06000000003</v>
      </c>
      <c r="G35" s="154">
        <v>125620.06999999993</v>
      </c>
      <c r="H35" s="154">
        <v>136980</v>
      </c>
      <c r="I35" s="154">
        <v>143925.01</v>
      </c>
      <c r="J35" s="154">
        <v>137723</v>
      </c>
      <c r="K35" s="154">
        <v>141500.09</v>
      </c>
      <c r="L35" s="154">
        <v>149245.17000000007</v>
      </c>
      <c r="M35" s="154">
        <v>119980.09000000004</v>
      </c>
      <c r="N35" s="154">
        <v>131182.37000000005</v>
      </c>
      <c r="O35" s="119"/>
      <c r="P35" s="52" t="str">
        <f t="shared" si="54"/>
        <v/>
      </c>
      <c r="R35" s="109" t="s">
        <v>79</v>
      </c>
      <c r="S35" s="19">
        <v>32779.412000000004</v>
      </c>
      <c r="T35" s="154">
        <v>32399.374999999993</v>
      </c>
      <c r="U35" s="154">
        <v>32672.658999999996</v>
      </c>
      <c r="V35" s="154">
        <v>33859.816999999988</v>
      </c>
      <c r="W35" s="154">
        <v>36267.96699999999</v>
      </c>
      <c r="X35" s="154">
        <v>36630.704999999973</v>
      </c>
      <c r="Y35" s="154">
        <v>36275.366999999962</v>
      </c>
      <c r="Z35" s="154">
        <v>35138.28200000005</v>
      </c>
      <c r="AA35" s="154">
        <v>35499.514000000003</v>
      </c>
      <c r="AB35" s="154">
        <v>41925.194999999985</v>
      </c>
      <c r="AC35" s="154">
        <v>39852.698999999964</v>
      </c>
      <c r="AD35" s="154">
        <v>35007.287999999979</v>
      </c>
      <c r="AE35" s="154">
        <v>33897.717999999993</v>
      </c>
      <c r="AF35" s="119"/>
      <c r="AG35" s="52">
        <f t="shared" si="55"/>
        <v>-1</v>
      </c>
      <c r="AI35" s="198">
        <f t="shared" si="42"/>
        <v>2.5730718413288924</v>
      </c>
      <c r="AJ35" s="157">
        <f t="shared" si="43"/>
        <v>2.1152117341675951</v>
      </c>
      <c r="AK35" s="157">
        <f t="shared" si="44"/>
        <v>2.0786182429808124</v>
      </c>
      <c r="AL35" s="157">
        <f t="shared" si="45"/>
        <v>2.2082312689324564</v>
      </c>
      <c r="AM35" s="157">
        <f t="shared" si="46"/>
        <v>2.8364029516511247</v>
      </c>
      <c r="AN35" s="157">
        <f t="shared" si="47"/>
        <v>2.9159914494554884</v>
      </c>
      <c r="AO35" s="157">
        <f t="shared" si="48"/>
        <v>2.6482236092860245</v>
      </c>
      <c r="AP35" s="157">
        <f t="shared" si="49"/>
        <v>2.4414298807413699</v>
      </c>
      <c r="AQ35" s="157">
        <f t="shared" si="50"/>
        <v>2.5776024338708856</v>
      </c>
      <c r="AR35" s="157">
        <f t="shared" si="51"/>
        <v>2.962909422884465</v>
      </c>
      <c r="AS35" s="157">
        <f t="shared" si="52"/>
        <v>2.6702840031607016</v>
      </c>
      <c r="AT35" s="157">
        <f t="shared" si="52"/>
        <v>2.9177581046988688</v>
      </c>
      <c r="AU35" s="157">
        <f t="shared" si="56"/>
        <v>2.5840147574708383</v>
      </c>
      <c r="AV35" s="157"/>
      <c r="AW35" s="52" t="str">
        <f t="shared" ref="AW35" si="65">IF(AV35="","",(AV35-AU35)/AU35)</f>
        <v/>
      </c>
      <c r="AZ35" s="105"/>
    </row>
    <row r="36" spans="1:52" ht="20.100000000000001" customHeight="1" x14ac:dyDescent="0.25">
      <c r="A36" s="121" t="s">
        <v>80</v>
      </c>
      <c r="B36" s="117">
        <v>84144.9</v>
      </c>
      <c r="C36" s="154">
        <v>93566.699999999968</v>
      </c>
      <c r="D36" s="154">
        <v>109659.02</v>
      </c>
      <c r="E36" s="154">
        <v>85683.409999999989</v>
      </c>
      <c r="F36" s="154">
        <v>75119.589999999982</v>
      </c>
      <c r="G36" s="154">
        <v>77720.049999999974</v>
      </c>
      <c r="H36" s="154">
        <v>113987.73000000001</v>
      </c>
      <c r="I36" s="154">
        <v>109779.21999999999</v>
      </c>
      <c r="J36" s="154">
        <v>115223.08</v>
      </c>
      <c r="K36" s="154">
        <v>101102.37999999996</v>
      </c>
      <c r="L36" s="154">
        <v>89495.020000000019</v>
      </c>
      <c r="M36" s="154">
        <v>89788.39</v>
      </c>
      <c r="N36" s="154">
        <v>109777.58999999998</v>
      </c>
      <c r="O36" s="119"/>
      <c r="P36" s="52" t="str">
        <f t="shared" si="54"/>
        <v/>
      </c>
      <c r="R36" s="109" t="s">
        <v>80</v>
      </c>
      <c r="S36" s="19">
        <v>21851.23599999999</v>
      </c>
      <c r="T36" s="154">
        <v>23756.94100000001</v>
      </c>
      <c r="U36" s="154">
        <v>26722.863000000001</v>
      </c>
      <c r="V36" s="154">
        <v>25745.833000000013</v>
      </c>
      <c r="W36" s="154">
        <v>21196.857</v>
      </c>
      <c r="X36" s="154">
        <v>23742.381999999994</v>
      </c>
      <c r="Y36" s="154">
        <v>27458.442999999999</v>
      </c>
      <c r="Z36" s="154">
        <v>27213.074000000004</v>
      </c>
      <c r="AA36" s="154">
        <v>30488.754000000001</v>
      </c>
      <c r="AB36" s="154">
        <v>28270.806999999997</v>
      </c>
      <c r="AC36" s="154">
        <v>25817.175000000007</v>
      </c>
      <c r="AD36" s="154">
        <v>25658.437000000005</v>
      </c>
      <c r="AE36" s="154">
        <v>29136.84399999999</v>
      </c>
      <c r="AF36" s="119"/>
      <c r="AG36" s="52">
        <f t="shared" si="55"/>
        <v>-1</v>
      </c>
      <c r="AI36" s="198">
        <f t="shared" si="42"/>
        <v>2.596858038930463</v>
      </c>
      <c r="AJ36" s="157">
        <f t="shared" si="43"/>
        <v>2.5390380338304137</v>
      </c>
      <c r="AK36" s="157">
        <f t="shared" si="44"/>
        <v>2.4369051446930676</v>
      </c>
      <c r="AL36" s="157">
        <f t="shared" si="45"/>
        <v>3.0047628823362675</v>
      </c>
      <c r="AM36" s="157">
        <f t="shared" si="46"/>
        <v>2.8217482283915563</v>
      </c>
      <c r="AN36" s="157">
        <f t="shared" si="47"/>
        <v>3.0548593316653818</v>
      </c>
      <c r="AO36" s="157">
        <f t="shared" si="48"/>
        <v>2.4088946240090925</v>
      </c>
      <c r="AP36" s="157">
        <f t="shared" si="49"/>
        <v>2.4788911781300693</v>
      </c>
      <c r="AQ36" s="157">
        <f t="shared" si="50"/>
        <v>2.6460630977752024</v>
      </c>
      <c r="AR36" s="157">
        <f t="shared" si="51"/>
        <v>2.7962553403787336</v>
      </c>
      <c r="AS36" s="157">
        <f t="shared" si="52"/>
        <v>2.8847610738564002</v>
      </c>
      <c r="AT36" s="157">
        <f t="shared" si="52"/>
        <v>2.8576564297455391</v>
      </c>
      <c r="AU36" s="157">
        <f t="shared" si="56"/>
        <v>2.6541704914454756</v>
      </c>
      <c r="AV36" s="157"/>
      <c r="AW36" s="52" t="str">
        <f t="shared" ref="AW36" si="66">IF(AV36="","",(AV36-AU36)/AU36)</f>
        <v/>
      </c>
      <c r="AZ36" s="105"/>
    </row>
    <row r="37" spans="1:52" ht="20.100000000000001" customHeight="1" x14ac:dyDescent="0.25">
      <c r="A37" s="121" t="s">
        <v>81</v>
      </c>
      <c r="B37" s="117">
        <v>138558.80000000005</v>
      </c>
      <c r="C37" s="154">
        <v>155834.77000000008</v>
      </c>
      <c r="D37" s="154">
        <v>166910.12999999986</v>
      </c>
      <c r="E37" s="154">
        <v>141021.50999999992</v>
      </c>
      <c r="F37" s="154">
        <v>123949.06000000001</v>
      </c>
      <c r="G37" s="154">
        <v>108934.93999999996</v>
      </c>
      <c r="H37" s="154">
        <v>146959.93000000008</v>
      </c>
      <c r="I37" s="154">
        <v>147602.30999999997</v>
      </c>
      <c r="J37" s="154">
        <v>117229.17</v>
      </c>
      <c r="K37" s="154">
        <v>135705.82999999984</v>
      </c>
      <c r="L37" s="154">
        <v>125178.3499999999</v>
      </c>
      <c r="M37" s="154">
        <v>127375.36999999985</v>
      </c>
      <c r="N37" s="154">
        <v>120071.46000000012</v>
      </c>
      <c r="O37" s="119"/>
      <c r="P37" s="52" t="str">
        <f t="shared" si="54"/>
        <v/>
      </c>
      <c r="R37" s="109" t="s">
        <v>81</v>
      </c>
      <c r="S37" s="19">
        <v>36869.314999999995</v>
      </c>
      <c r="T37" s="154">
        <v>38144.778000000013</v>
      </c>
      <c r="U37" s="154">
        <v>35747.971000000005</v>
      </c>
      <c r="V37" s="154">
        <v>35405.063999999991</v>
      </c>
      <c r="W37" s="154">
        <v>39468.506000000016</v>
      </c>
      <c r="X37" s="154">
        <v>36656.012999999941</v>
      </c>
      <c r="Y37" s="154">
        <v>39730.441999999974</v>
      </c>
      <c r="Z37" s="154">
        <v>38905.268000000018</v>
      </c>
      <c r="AA37" s="154">
        <v>37110.972999999998</v>
      </c>
      <c r="AB37" s="154">
        <v>44437.182000000023</v>
      </c>
      <c r="AC37" s="154">
        <v>35516.305999999968</v>
      </c>
      <c r="AD37" s="154">
        <v>38379.319000000003</v>
      </c>
      <c r="AE37" s="154">
        <v>36616.153000000006</v>
      </c>
      <c r="AF37" s="119"/>
      <c r="AG37" s="52">
        <f t="shared" si="55"/>
        <v>-1</v>
      </c>
      <c r="AI37" s="198">
        <f t="shared" si="42"/>
        <v>2.6609147163514684</v>
      </c>
      <c r="AJ37" s="157">
        <f t="shared" si="43"/>
        <v>2.4477706740286518</v>
      </c>
      <c r="AK37" s="157">
        <f t="shared" si="44"/>
        <v>2.1417496349682335</v>
      </c>
      <c r="AL37" s="157">
        <f t="shared" si="45"/>
        <v>2.5106144445623939</v>
      </c>
      <c r="AM37" s="157">
        <f t="shared" si="46"/>
        <v>3.1842521435822113</v>
      </c>
      <c r="AN37" s="157">
        <f t="shared" si="47"/>
        <v>3.3649454435831103</v>
      </c>
      <c r="AO37" s="157">
        <f t="shared" si="48"/>
        <v>2.7034880868546924</v>
      </c>
      <c r="AP37" s="157">
        <f t="shared" si="49"/>
        <v>2.6358170139749189</v>
      </c>
      <c r="AQ37" s="157">
        <f t="shared" si="50"/>
        <v>3.1656773651131371</v>
      </c>
      <c r="AR37" s="157">
        <f t="shared" si="51"/>
        <v>3.2745226936823624</v>
      </c>
      <c r="AS37" s="157">
        <f t="shared" si="52"/>
        <v>2.8372562827357921</v>
      </c>
      <c r="AT37" s="157">
        <f t="shared" si="52"/>
        <v>3.0130879305787333</v>
      </c>
      <c r="AU37" s="157">
        <f t="shared" si="56"/>
        <v>3.0495300881658278</v>
      </c>
      <c r="AV37" s="157"/>
      <c r="AW37" s="52" t="str">
        <f t="shared" ref="AW37" si="67">IF(AV37="","",(AV37-AU37)/AU37)</f>
        <v/>
      </c>
      <c r="AZ37" s="105"/>
    </row>
    <row r="38" spans="1:52" ht="20.100000000000001" customHeight="1" x14ac:dyDescent="0.25">
      <c r="A38" s="121" t="s">
        <v>82</v>
      </c>
      <c r="B38" s="117">
        <v>122092.12999999996</v>
      </c>
      <c r="C38" s="154">
        <v>129989.20999999999</v>
      </c>
      <c r="D38" s="154">
        <v>213923.46999999977</v>
      </c>
      <c r="E38" s="154">
        <v>143278.98999999987</v>
      </c>
      <c r="F38" s="154">
        <v>142422.69000000009</v>
      </c>
      <c r="G38" s="154">
        <v>143940.27999999988</v>
      </c>
      <c r="H38" s="154">
        <v>138455.72000000012</v>
      </c>
      <c r="I38" s="154">
        <v>171460.04999999996</v>
      </c>
      <c r="J38" s="154">
        <v>167779.67</v>
      </c>
      <c r="K38" s="154">
        <v>161547.5199999999</v>
      </c>
      <c r="L38" s="154">
        <v>125255.67999999998</v>
      </c>
      <c r="M38" s="154">
        <v>127232.09000000001</v>
      </c>
      <c r="N38" s="154">
        <v>129929.39999999998</v>
      </c>
      <c r="O38" s="119"/>
      <c r="P38" s="52" t="str">
        <f t="shared" si="54"/>
        <v/>
      </c>
      <c r="R38" s="109" t="s">
        <v>82</v>
      </c>
      <c r="S38" s="19">
        <v>39727.941999999974</v>
      </c>
      <c r="T38" s="154">
        <v>40734.826999999983</v>
      </c>
      <c r="U38" s="154">
        <v>48266.111999999994</v>
      </c>
      <c r="V38" s="154">
        <v>48573.176999999916</v>
      </c>
      <c r="W38" s="154">
        <v>47199.009999999987</v>
      </c>
      <c r="X38" s="154">
        <v>49361.275999999947</v>
      </c>
      <c r="Y38" s="154">
        <v>45412.628000000033</v>
      </c>
      <c r="Z38" s="154">
        <v>51801.627999999968</v>
      </c>
      <c r="AA38" s="154">
        <v>54582.834000000003</v>
      </c>
      <c r="AB38" s="154">
        <v>54939.106999999975</v>
      </c>
      <c r="AC38" s="154">
        <v>39610.614999999998</v>
      </c>
      <c r="AD38" s="154">
        <v>40227.44400000004</v>
      </c>
      <c r="AE38" s="154">
        <v>40933.465000000011</v>
      </c>
      <c r="AF38" s="119"/>
      <c r="AG38" s="52">
        <f t="shared" si="55"/>
        <v>-1</v>
      </c>
      <c r="AI38" s="198">
        <f t="shared" si="42"/>
        <v>3.2539314368583776</v>
      </c>
      <c r="AJ38" s="157">
        <f t="shared" si="43"/>
        <v>3.1337083285605001</v>
      </c>
      <c r="AK38" s="157">
        <f t="shared" si="44"/>
        <v>2.2562326611474677</v>
      </c>
      <c r="AL38" s="157">
        <f t="shared" si="45"/>
        <v>3.3901116276712977</v>
      </c>
      <c r="AM38" s="157">
        <f t="shared" si="46"/>
        <v>3.3140091652530894</v>
      </c>
      <c r="AN38" s="157">
        <f t="shared" si="47"/>
        <v>3.4292885910740196</v>
      </c>
      <c r="AO38" s="157">
        <f t="shared" si="48"/>
        <v>3.2799387414257781</v>
      </c>
      <c r="AP38" s="157">
        <f t="shared" si="49"/>
        <v>3.0212068642228891</v>
      </c>
      <c r="AQ38" s="157">
        <f t="shared" si="50"/>
        <v>3.2532448061198354</v>
      </c>
      <c r="AR38" s="157">
        <f t="shared" si="51"/>
        <v>3.4008016340950329</v>
      </c>
      <c r="AS38" s="157">
        <f t="shared" si="52"/>
        <v>3.1623807399392989</v>
      </c>
      <c r="AT38" s="157">
        <f t="shared" si="52"/>
        <v>3.1617372629813776</v>
      </c>
      <c r="AU38" s="157">
        <f t="shared" si="56"/>
        <v>3.1504390076456916</v>
      </c>
      <c r="AV38" s="157"/>
      <c r="AW38" s="52" t="str">
        <f t="shared" ref="AW38" si="68">IF(AV38="","",(AV38-AU38)/AU38)</f>
        <v/>
      </c>
      <c r="AZ38" s="105"/>
    </row>
    <row r="39" spans="1:52" ht="20.100000000000001" customHeight="1" x14ac:dyDescent="0.25">
      <c r="A39" s="121" t="s">
        <v>83</v>
      </c>
      <c r="B39" s="117">
        <v>155283.11000000002</v>
      </c>
      <c r="C39" s="154">
        <v>190846.28999999995</v>
      </c>
      <c r="D39" s="154">
        <v>164476.10999999999</v>
      </c>
      <c r="E39" s="154">
        <v>155784.03000000006</v>
      </c>
      <c r="F39" s="154">
        <v>141171.96999999974</v>
      </c>
      <c r="G39" s="154">
        <v>154005.31000000008</v>
      </c>
      <c r="H39" s="154">
        <v>193124.43999999997</v>
      </c>
      <c r="I39" s="154">
        <v>201827.3900000001</v>
      </c>
      <c r="J39" s="154">
        <v>161829.70000000001</v>
      </c>
      <c r="K39" s="154">
        <v>150815.30999999974</v>
      </c>
      <c r="L39" s="154">
        <v>141955.05999999985</v>
      </c>
      <c r="M39" s="154">
        <v>153861.86999999994</v>
      </c>
      <c r="N39" s="154">
        <v>145086.54</v>
      </c>
      <c r="O39" s="119"/>
      <c r="P39" s="52" t="str">
        <f t="shared" si="54"/>
        <v/>
      </c>
      <c r="R39" s="109" t="s">
        <v>83</v>
      </c>
      <c r="S39" s="19">
        <v>50334.872000000032</v>
      </c>
      <c r="T39" s="154">
        <v>48986.57900000002</v>
      </c>
      <c r="U39" s="154">
        <v>51362.042000000016</v>
      </c>
      <c r="V39" s="154">
        <v>51289.855999999963</v>
      </c>
      <c r="W39" s="154">
        <v>48284.936000000031</v>
      </c>
      <c r="X39" s="154">
        <v>53105.856999999989</v>
      </c>
      <c r="Y39" s="154">
        <v>59549.020999999986</v>
      </c>
      <c r="Z39" s="154">
        <v>59908.970000000067</v>
      </c>
      <c r="AA39" s="154">
        <v>53697.078000000001</v>
      </c>
      <c r="AB39" s="154">
        <v>48381.740000000013</v>
      </c>
      <c r="AC39" s="154">
        <v>43825.39899999999</v>
      </c>
      <c r="AD39" s="154">
        <v>46964.612000000016</v>
      </c>
      <c r="AE39" s="154">
        <v>46151.462999999967</v>
      </c>
      <c r="AF39" s="119"/>
      <c r="AG39" s="52">
        <f t="shared" si="55"/>
        <v>-1</v>
      </c>
      <c r="AI39" s="198">
        <f t="shared" ref="AI39:AJ45" si="69">(S39/B39)*10</f>
        <v>3.2414904621629503</v>
      </c>
      <c r="AJ39" s="157">
        <f t="shared" si="69"/>
        <v>2.5668080317411479</v>
      </c>
      <c r="AK39" s="157">
        <f t="shared" ref="AK39:AT41" si="70">IF(U39="","",(U39/D39)*10)</f>
        <v>3.1227660965473962</v>
      </c>
      <c r="AL39" s="157">
        <f t="shared" si="70"/>
        <v>3.2923693141074821</v>
      </c>
      <c r="AM39" s="157">
        <f t="shared" si="70"/>
        <v>3.4202920027254784</v>
      </c>
      <c r="AN39" s="157">
        <f t="shared" si="70"/>
        <v>3.4483133730908344</v>
      </c>
      <c r="AO39" s="157">
        <f t="shared" si="70"/>
        <v>3.0834533940913951</v>
      </c>
      <c r="AP39" s="157">
        <f t="shared" si="70"/>
        <v>2.9683270442133765</v>
      </c>
      <c r="AQ39" s="157">
        <f t="shared" si="70"/>
        <v>3.3181225695901304</v>
      </c>
      <c r="AR39" s="157">
        <f t="shared" si="70"/>
        <v>3.2080125021789963</v>
      </c>
      <c r="AS39" s="157">
        <f t="shared" si="70"/>
        <v>3.0872727608300847</v>
      </c>
      <c r="AT39" s="157">
        <f t="shared" si="70"/>
        <v>3.0523879633076105</v>
      </c>
      <c r="AU39" s="157">
        <f>IF(AE39="","",(AE39/N39)*10)</f>
        <v>3.180961031946862</v>
      </c>
      <c r="AV39" s="157"/>
      <c r="AW39" s="52" t="str">
        <f t="shared" ref="AW39" si="71">IF(AV39="","",(AV39-AU39)/AU39)</f>
        <v/>
      </c>
      <c r="AZ39" s="105"/>
    </row>
    <row r="40" spans="1:52" ht="20.100000000000001" customHeight="1" thickBot="1" x14ac:dyDescent="0.3">
      <c r="A40" s="121" t="s">
        <v>84</v>
      </c>
      <c r="B40" s="117">
        <v>149645.83999999991</v>
      </c>
      <c r="C40" s="154">
        <v>159202.30000000008</v>
      </c>
      <c r="D40" s="154">
        <v>203434.65000000014</v>
      </c>
      <c r="E40" s="154">
        <v>108594.94999999985</v>
      </c>
      <c r="F40" s="154">
        <v>106301.55</v>
      </c>
      <c r="G40" s="154">
        <v>116548.94000000003</v>
      </c>
      <c r="H40" s="154">
        <v>113772.80000000005</v>
      </c>
      <c r="I40" s="154">
        <v>147624.20999999967</v>
      </c>
      <c r="J40" s="154">
        <v>117569.23</v>
      </c>
      <c r="K40" s="154">
        <v>123931.32000000007</v>
      </c>
      <c r="L40" s="154">
        <v>108069.5199999999</v>
      </c>
      <c r="M40" s="154">
        <v>116171.73000000004</v>
      </c>
      <c r="N40" s="154">
        <v>105427.49000000005</v>
      </c>
      <c r="O40" s="119"/>
      <c r="P40" s="52" t="str">
        <f t="shared" si="54"/>
        <v/>
      </c>
      <c r="R40" s="110" t="s">
        <v>84</v>
      </c>
      <c r="S40" s="19">
        <v>35379.044000000002</v>
      </c>
      <c r="T40" s="154">
        <v>37144.067999999992</v>
      </c>
      <c r="U40" s="154">
        <v>37986.12000000001</v>
      </c>
      <c r="V40" s="154">
        <v>33420.183999999987</v>
      </c>
      <c r="W40" s="154">
        <v>33733.983000000022</v>
      </c>
      <c r="X40" s="154">
        <v>36039.897999999965</v>
      </c>
      <c r="Y40" s="154">
        <v>34055.992000000013</v>
      </c>
      <c r="Z40" s="154">
        <v>36034.477999999988</v>
      </c>
      <c r="AA40" s="154">
        <v>35921.741999999998</v>
      </c>
      <c r="AB40" s="154">
        <v>37043.72399999998</v>
      </c>
      <c r="AC40" s="154">
        <v>32897.341999999997</v>
      </c>
      <c r="AD40" s="154">
        <v>33474.04300000002</v>
      </c>
      <c r="AE40" s="154">
        <v>31367.94899999999</v>
      </c>
      <c r="AF40" s="119"/>
      <c r="AG40" s="52">
        <f t="shared" si="55"/>
        <v>-1</v>
      </c>
      <c r="AI40" s="198">
        <f t="shared" si="69"/>
        <v>2.3641849315690981</v>
      </c>
      <c r="AJ40" s="157">
        <f t="shared" si="69"/>
        <v>2.3331363931299971</v>
      </c>
      <c r="AK40" s="157">
        <f t="shared" si="70"/>
        <v>1.8672394304510065</v>
      </c>
      <c r="AL40" s="157">
        <f t="shared" si="70"/>
        <v>3.0775081161693092</v>
      </c>
      <c r="AM40" s="157">
        <f t="shared" si="70"/>
        <v>3.1734234355002373</v>
      </c>
      <c r="AN40" s="157">
        <f t="shared" si="70"/>
        <v>3.0922544640903604</v>
      </c>
      <c r="AO40" s="157">
        <f t="shared" si="70"/>
        <v>2.9933333802103839</v>
      </c>
      <c r="AP40" s="157">
        <f t="shared" si="70"/>
        <v>2.4409599211403106</v>
      </c>
      <c r="AQ40" s="157">
        <f t="shared" si="70"/>
        <v>3.0553693343062638</v>
      </c>
      <c r="AR40" s="157">
        <f t="shared" si="70"/>
        <v>2.9890526462560034</v>
      </c>
      <c r="AS40" s="157">
        <f t="shared" si="70"/>
        <v>3.0440906927318663</v>
      </c>
      <c r="AT40" s="157">
        <f t="shared" si="70"/>
        <v>2.8814276072156284</v>
      </c>
      <c r="AU40" s="157">
        <f>IF(AE40="","",(AE40/N40)*10)</f>
        <v>2.9753102345507774</v>
      </c>
      <c r="AV40" s="157"/>
      <c r="AW40" s="52" t="str">
        <f t="shared" ref="AW40" si="72">IF(AV40="","",(AV40-AU40)/AU40)</f>
        <v/>
      </c>
      <c r="AZ40" s="105"/>
    </row>
    <row r="41" spans="1:52" ht="20.100000000000001" customHeight="1" thickBot="1" x14ac:dyDescent="0.3">
      <c r="A41" s="35" t="str">
        <f>A19</f>
        <v>jan-abr</v>
      </c>
      <c r="B41" s="167">
        <f>SUM(B29:B32)</f>
        <v>466497.08999999991</v>
      </c>
      <c r="C41" s="168">
        <f t="shared" ref="C41:O41" si="73">SUM(C29:C32)</f>
        <v>476729.12999999989</v>
      </c>
      <c r="D41" s="168">
        <f t="shared" si="73"/>
        <v>565383.82999999984</v>
      </c>
      <c r="E41" s="168">
        <f t="shared" si="73"/>
        <v>566049.28999999992</v>
      </c>
      <c r="F41" s="168">
        <f t="shared" si="73"/>
        <v>437114.58999999985</v>
      </c>
      <c r="G41" s="168">
        <f t="shared" si="73"/>
        <v>445525.9</v>
      </c>
      <c r="H41" s="168">
        <f t="shared" si="73"/>
        <v>538587.65999999992</v>
      </c>
      <c r="I41" s="168">
        <f t="shared" si="73"/>
        <v>464977.88</v>
      </c>
      <c r="J41" s="168">
        <f t="shared" si="73"/>
        <v>573500.99</v>
      </c>
      <c r="K41" s="168">
        <f t="shared" si="73"/>
        <v>494988.48</v>
      </c>
      <c r="L41" s="168">
        <f t="shared" si="73"/>
        <v>428211.86999999994</v>
      </c>
      <c r="M41" s="168">
        <f t="shared" si="73"/>
        <v>508283.20999999985</v>
      </c>
      <c r="N41" s="168">
        <f t="shared" si="73"/>
        <v>481890.28999999969</v>
      </c>
      <c r="O41" s="169">
        <f t="shared" si="73"/>
        <v>458586.61999999976</v>
      </c>
      <c r="P41" s="61">
        <f t="shared" si="54"/>
        <v>-4.835887023164534E-2</v>
      </c>
      <c r="R41" s="109"/>
      <c r="S41" s="167">
        <f>SUM(S29:S32)</f>
        <v>111788.40499999996</v>
      </c>
      <c r="T41" s="168">
        <f t="shared" ref="T41:AF41" si="74">SUM(T29:T32)</f>
        <v>106323.038</v>
      </c>
      <c r="U41" s="168">
        <f t="shared" si="74"/>
        <v>113778.02699999999</v>
      </c>
      <c r="V41" s="168">
        <f t="shared" si="74"/>
        <v>118139.96299999996</v>
      </c>
      <c r="W41" s="168">
        <f t="shared" si="74"/>
        <v>120247.02200000004</v>
      </c>
      <c r="X41" s="168">
        <f t="shared" si="74"/>
        <v>123742.80299999996</v>
      </c>
      <c r="Y41" s="168">
        <f t="shared" si="74"/>
        <v>123750.67000000001</v>
      </c>
      <c r="Z41" s="168">
        <f t="shared" si="74"/>
        <v>121368.93999999994</v>
      </c>
      <c r="AA41" s="168">
        <f t="shared" si="74"/>
        <v>136820.34</v>
      </c>
      <c r="AB41" s="168">
        <f t="shared" si="74"/>
        <v>133478.87699999998</v>
      </c>
      <c r="AC41" s="168">
        <f t="shared" si="74"/>
        <v>113250.95300000001</v>
      </c>
      <c r="AD41" s="168">
        <f t="shared" si="74"/>
        <v>137773.84300000008</v>
      </c>
      <c r="AE41" s="168">
        <f t="shared" si="74"/>
        <v>132475.9150000001</v>
      </c>
      <c r="AF41" s="169">
        <f t="shared" si="74"/>
        <v>126593.05400000003</v>
      </c>
      <c r="AG41" s="57">
        <f t="shared" ref="AG41:AG45" si="75">IF(AF41="","",(AF41-AE41)/AE41)</f>
        <v>-4.4407022967156394E-2</v>
      </c>
      <c r="AI41" s="199">
        <f t="shared" si="69"/>
        <v>2.3963365987985044</v>
      </c>
      <c r="AJ41" s="173">
        <f t="shared" si="69"/>
        <v>2.2302609869885655</v>
      </c>
      <c r="AK41" s="173">
        <f t="shared" si="70"/>
        <v>2.0124032730118939</v>
      </c>
      <c r="AL41" s="173">
        <f t="shared" si="70"/>
        <v>2.0870967438188992</v>
      </c>
      <c r="AM41" s="173">
        <f t="shared" si="70"/>
        <v>2.7509267535544875</v>
      </c>
      <c r="AN41" s="173">
        <f t="shared" si="70"/>
        <v>2.7774547562779168</v>
      </c>
      <c r="AO41" s="173">
        <f t="shared" si="70"/>
        <v>2.2976885508294052</v>
      </c>
      <c r="AP41" s="173">
        <f t="shared" si="70"/>
        <v>2.6102088985394305</v>
      </c>
      <c r="AQ41" s="173">
        <f t="shared" si="70"/>
        <v>2.3857036410695649</v>
      </c>
      <c r="AR41" s="173">
        <f t="shared" si="70"/>
        <v>2.6966057270666175</v>
      </c>
      <c r="AS41" s="173">
        <f t="shared" si="70"/>
        <v>2.6447410951032255</v>
      </c>
      <c r="AT41" s="173">
        <f t="shared" si="70"/>
        <v>2.7105723795204675</v>
      </c>
      <c r="AU41" s="173">
        <f>IF(AE41="","",(AE41/N41)*10)</f>
        <v>2.7490886981765117</v>
      </c>
      <c r="AV41" s="173">
        <f>IF(AF41="","",(AF41/O41)*10)</f>
        <v>2.7605047439020374</v>
      </c>
      <c r="AW41" s="61">
        <f t="shared" ref="AW41:AW42" si="76">IF(AV41="","",(AV41-AU41)/AU41)</f>
        <v>4.1526654753257022E-3</v>
      </c>
      <c r="AZ41" s="105"/>
    </row>
    <row r="42" spans="1:52" ht="20.100000000000001" customHeight="1" x14ac:dyDescent="0.25">
      <c r="A42" s="121" t="s">
        <v>85</v>
      </c>
      <c r="B42" s="117">
        <f>SUM(B29:B31)</f>
        <v>337442.86</v>
      </c>
      <c r="C42" s="154">
        <f>SUM(C29:C31)</f>
        <v>332800.42999999988</v>
      </c>
      <c r="D42" s="154">
        <f>SUM(D29:D31)</f>
        <v>434832.52999999991</v>
      </c>
      <c r="E42" s="154">
        <f t="shared" ref="E42:L42" si="77">SUM(E29:E31)</f>
        <v>397992.19999999995</v>
      </c>
      <c r="F42" s="154">
        <f t="shared" si="77"/>
        <v>320914.02999999997</v>
      </c>
      <c r="G42" s="154">
        <f t="shared" si="77"/>
        <v>319240.09999999998</v>
      </c>
      <c r="H42" s="154">
        <f t="shared" si="77"/>
        <v>375788.15999999986</v>
      </c>
      <c r="I42" s="154">
        <f t="shared" si="77"/>
        <v>329821.17</v>
      </c>
      <c r="J42" s="154">
        <f t="shared" si="77"/>
        <v>409296.98</v>
      </c>
      <c r="K42" s="154">
        <f t="shared" si="77"/>
        <v>362582.60999999987</v>
      </c>
      <c r="L42" s="154">
        <f t="shared" si="77"/>
        <v>323969.94999999995</v>
      </c>
      <c r="M42" s="154">
        <f t="shared" ref="M42:N42" si="78">SUM(M29:M31)</f>
        <v>371518.00999999989</v>
      </c>
      <c r="N42" s="154">
        <f t="shared" si="78"/>
        <v>348571.84999999986</v>
      </c>
      <c r="O42" s="154">
        <f t="shared" ref="O42" si="79">SUM(O29:O31)</f>
        <v>344089.5399999998</v>
      </c>
      <c r="P42" s="61">
        <f t="shared" si="54"/>
        <v>-1.2859070518746874E-2</v>
      </c>
      <c r="R42" s="108" t="s">
        <v>85</v>
      </c>
      <c r="S42" s="19">
        <f>SUM(S29:S31)</f>
        <v>82216.569999999963</v>
      </c>
      <c r="T42" s="154">
        <f>SUM(T29:T31)</f>
        <v>78766.856</v>
      </c>
      <c r="U42" s="154">
        <f>SUM(U29:U31)</f>
        <v>86315.356999999989</v>
      </c>
      <c r="V42" s="154">
        <f t="shared" ref="V42:AC42" si="80">SUM(V29:V31)</f>
        <v>84446.709999999992</v>
      </c>
      <c r="W42" s="154">
        <f t="shared" si="80"/>
        <v>88812.746000000028</v>
      </c>
      <c r="X42" s="154">
        <f t="shared" si="80"/>
        <v>88470.203999999969</v>
      </c>
      <c r="Y42" s="154">
        <f t="shared" si="80"/>
        <v>91011.791000000027</v>
      </c>
      <c r="Z42" s="154">
        <f t="shared" si="80"/>
        <v>89366.013999999952</v>
      </c>
      <c r="AA42" s="154">
        <f t="shared" si="80"/>
        <v>99643.168000000005</v>
      </c>
      <c r="AB42" s="154">
        <f t="shared" si="80"/>
        <v>99340.117999999988</v>
      </c>
      <c r="AC42" s="154">
        <f t="shared" si="80"/>
        <v>86053.720000000016</v>
      </c>
      <c r="AD42" s="154">
        <f t="shared" ref="AD42:AE42" si="81">SUM(AD29:AD31)</f>
        <v>101509.05600000001</v>
      </c>
      <c r="AE42" s="154">
        <f t="shared" si="81"/>
        <v>97446.615000000049</v>
      </c>
      <c r="AF42" s="154">
        <f t="shared" ref="AF42" si="82">SUM(AF29:AF31)</f>
        <v>95198.248000000021</v>
      </c>
      <c r="AG42" s="52">
        <f t="shared" si="75"/>
        <v>-2.3072807608555991E-2</v>
      </c>
      <c r="AI42" s="197">
        <f t="shared" si="69"/>
        <v>2.4364590200545351</v>
      </c>
      <c r="AJ42" s="156">
        <f t="shared" si="69"/>
        <v>2.3667894900255999</v>
      </c>
      <c r="AK42" s="156">
        <f t="shared" ref="AK42:AT44" si="83">(U42/D42)*10</f>
        <v>1.9850252923809542</v>
      </c>
      <c r="AL42" s="156">
        <f t="shared" si="83"/>
        <v>2.1218182165379122</v>
      </c>
      <c r="AM42" s="156">
        <f t="shared" si="83"/>
        <v>2.7674934000236773</v>
      </c>
      <c r="AN42" s="156">
        <f t="shared" si="83"/>
        <v>2.7712747865947911</v>
      </c>
      <c r="AO42" s="156">
        <f t="shared" si="83"/>
        <v>2.4218908599994227</v>
      </c>
      <c r="AP42" s="156">
        <f t="shared" si="83"/>
        <v>2.7095293488892769</v>
      </c>
      <c r="AQ42" s="156">
        <f t="shared" si="83"/>
        <v>2.4344955587016552</v>
      </c>
      <c r="AR42" s="156">
        <f t="shared" si="83"/>
        <v>2.7397926778672597</v>
      </c>
      <c r="AS42" s="156">
        <f t="shared" si="83"/>
        <v>2.6562253690504329</v>
      </c>
      <c r="AT42" s="156">
        <f t="shared" si="83"/>
        <v>2.7322782009948869</v>
      </c>
      <c r="AU42" s="156">
        <f t="shared" ref="AU42:AV44" si="84">(AE42/N42)*10</f>
        <v>2.7955962307340676</v>
      </c>
      <c r="AV42" s="156">
        <f t="shared" si="84"/>
        <v>2.7666707915619893</v>
      </c>
      <c r="AW42" s="61">
        <f t="shared" si="76"/>
        <v>-1.0346787155483862E-2</v>
      </c>
      <c r="AZ42" s="105"/>
    </row>
    <row r="43" spans="1:52" ht="20.100000000000001" customHeight="1" x14ac:dyDescent="0.25">
      <c r="A43" s="121" t="s">
        <v>86</v>
      </c>
      <c r="B43" s="117">
        <f>SUM(B32:B34)</f>
        <v>382397.61999999994</v>
      </c>
      <c r="C43" s="154">
        <f>SUM(C32:C34)</f>
        <v>466419.70999999996</v>
      </c>
      <c r="D43" s="154">
        <f>SUM(D32:D34)</f>
        <v>416251.13000000024</v>
      </c>
      <c r="E43" s="154">
        <f t="shared" ref="E43:L43" si="85">SUM(E32:E34)</f>
        <v>452362.07000000007</v>
      </c>
      <c r="F43" s="154">
        <f t="shared" si="85"/>
        <v>346745.78999999992</v>
      </c>
      <c r="G43" s="154">
        <f t="shared" si="85"/>
        <v>356512.32999999996</v>
      </c>
      <c r="H43" s="154">
        <f t="shared" si="85"/>
        <v>427716.65999999992</v>
      </c>
      <c r="I43" s="154">
        <f t="shared" si="85"/>
        <v>426590.23</v>
      </c>
      <c r="J43" s="154">
        <f t="shared" si="85"/>
        <v>454858.03</v>
      </c>
      <c r="K43" s="154">
        <f t="shared" si="85"/>
        <v>390784.71999999991</v>
      </c>
      <c r="L43" s="154">
        <f t="shared" si="85"/>
        <v>348578.50999999989</v>
      </c>
      <c r="M43" s="154">
        <f t="shared" ref="M43:N43" si="86">SUM(M32:M34)</f>
        <v>402799.82999999984</v>
      </c>
      <c r="N43" s="154">
        <f t="shared" si="86"/>
        <v>386193.45999999979</v>
      </c>
      <c r="O43" s="154" t="str">
        <f>IF(O34="","",SUM(O32:O34))</f>
        <v/>
      </c>
      <c r="P43" s="52" t="str">
        <f t="shared" si="54"/>
        <v/>
      </c>
      <c r="R43" s="109" t="s">
        <v>86</v>
      </c>
      <c r="S43" s="19">
        <f>SUM(S32:S34)</f>
        <v>86998.260999999969</v>
      </c>
      <c r="T43" s="154">
        <f>SUM(T32:T34)</f>
        <v>91054.148000000016</v>
      </c>
      <c r="U43" s="154">
        <f>SUM(U32:U34)</f>
        <v>86989.97</v>
      </c>
      <c r="V43" s="154">
        <f t="shared" ref="V43:AC43" si="87">SUM(V32:V34)</f>
        <v>94857.412999999986</v>
      </c>
      <c r="W43" s="154">
        <f t="shared" si="87"/>
        <v>91989.164000000033</v>
      </c>
      <c r="X43" s="154">
        <f t="shared" si="87"/>
        <v>97881.056000000011</v>
      </c>
      <c r="Y43" s="154">
        <f t="shared" si="87"/>
        <v>97771.116999999969</v>
      </c>
      <c r="Z43" s="154">
        <f t="shared" si="87"/>
        <v>103996.73799999995</v>
      </c>
      <c r="AA43" s="154">
        <f t="shared" si="87"/>
        <v>107258.03199999998</v>
      </c>
      <c r="AB43" s="154">
        <f t="shared" si="87"/>
        <v>100592.079</v>
      </c>
      <c r="AC43" s="154">
        <f t="shared" si="87"/>
        <v>90380.885999999999</v>
      </c>
      <c r="AD43" s="154">
        <f t="shared" ref="AD43:AE43" si="88">SUM(AD32:AD34)</f>
        <v>108425.69100000005</v>
      </c>
      <c r="AE43" s="154">
        <f t="shared" si="88"/>
        <v>101843.8700000001</v>
      </c>
      <c r="AF43" s="154" t="str">
        <f>IF(AF34="","",SUM(AF32:AF34))</f>
        <v/>
      </c>
      <c r="AG43" s="52" t="str">
        <f t="shared" si="75"/>
        <v/>
      </c>
      <c r="AI43" s="198">
        <f t="shared" si="69"/>
        <v>2.2750732862824821</v>
      </c>
      <c r="AJ43" s="157">
        <f t="shared" si="69"/>
        <v>1.9521934010893327</v>
      </c>
      <c r="AK43" s="157">
        <f t="shared" si="83"/>
        <v>2.0898434558003469</v>
      </c>
      <c r="AL43" s="157">
        <f t="shared" si="83"/>
        <v>2.0969356029341712</v>
      </c>
      <c r="AM43" s="157">
        <f t="shared" si="83"/>
        <v>2.6529280715996597</v>
      </c>
      <c r="AN43" s="157">
        <f t="shared" si="83"/>
        <v>2.7455167118623924</v>
      </c>
      <c r="AO43" s="157">
        <f t="shared" si="83"/>
        <v>2.2858851698692302</v>
      </c>
      <c r="AP43" s="157">
        <f t="shared" si="83"/>
        <v>2.4378602857360319</v>
      </c>
      <c r="AQ43" s="157">
        <f t="shared" si="83"/>
        <v>2.3580551496474618</v>
      </c>
      <c r="AR43" s="157">
        <f t="shared" si="83"/>
        <v>2.5741047142273121</v>
      </c>
      <c r="AS43" s="157">
        <f t="shared" si="83"/>
        <v>2.5928415954270969</v>
      </c>
      <c r="AT43" s="157">
        <f t="shared" si="83"/>
        <v>2.6918008133220934</v>
      </c>
      <c r="AU43" s="157">
        <f t="shared" si="84"/>
        <v>2.6371205250342706</v>
      </c>
      <c r="AV43" s="157"/>
      <c r="AW43" s="52"/>
      <c r="AZ43" s="105"/>
    </row>
    <row r="44" spans="1:52" ht="20.100000000000001" customHeight="1" x14ac:dyDescent="0.25">
      <c r="A44" s="121" t="s">
        <v>87</v>
      </c>
      <c r="B44" s="117">
        <f>SUM(B35:B37)</f>
        <v>350097.77999999997</v>
      </c>
      <c r="C44" s="154">
        <f>SUM(C35:C37)</f>
        <v>402574.6700000001</v>
      </c>
      <c r="D44" s="154">
        <f>SUM(D35:D37)</f>
        <v>433753.65999999992</v>
      </c>
      <c r="E44" s="154">
        <f t="shared" ref="E44:L44" si="89">SUM(E35:E37)</f>
        <v>380039.47999999986</v>
      </c>
      <c r="F44" s="154">
        <f t="shared" si="89"/>
        <v>326934.71000000002</v>
      </c>
      <c r="G44" s="154">
        <f t="shared" si="89"/>
        <v>312275.05999999988</v>
      </c>
      <c r="H44" s="154">
        <f t="shared" si="89"/>
        <v>397927.66000000009</v>
      </c>
      <c r="I44" s="154">
        <f t="shared" si="89"/>
        <v>401306.53999999992</v>
      </c>
      <c r="J44" s="154">
        <f t="shared" si="89"/>
        <v>370175.25</v>
      </c>
      <c r="K44" s="154">
        <f t="shared" si="89"/>
        <v>378308.29999999981</v>
      </c>
      <c r="L44" s="154">
        <f t="shared" si="89"/>
        <v>363918.54</v>
      </c>
      <c r="M44" s="154">
        <f t="shared" ref="M44:N44" si="90">SUM(M35:M37)</f>
        <v>337143.84999999986</v>
      </c>
      <c r="N44" s="154">
        <f t="shared" si="90"/>
        <v>361031.42000000016</v>
      </c>
      <c r="O44" s="154" t="str">
        <f>IF(O37="","",SUM(O35:O37))</f>
        <v/>
      </c>
      <c r="P44" s="52" t="str">
        <f t="shared" si="54"/>
        <v/>
      </c>
      <c r="R44" s="109" t="s">
        <v>87</v>
      </c>
      <c r="S44" s="19">
        <f>SUM(S35:S37)</f>
        <v>91499.962999999989</v>
      </c>
      <c r="T44" s="154">
        <f>SUM(T35:T37)</f>
        <v>94301.094000000012</v>
      </c>
      <c r="U44" s="154">
        <f>SUM(U35:U37)</f>
        <v>95143.493000000002</v>
      </c>
      <c r="V44" s="154">
        <f t="shared" ref="V44:AC44" si="91">SUM(V35:V37)</f>
        <v>95010.713999999993</v>
      </c>
      <c r="W44" s="154">
        <f t="shared" si="91"/>
        <v>96933.330000000016</v>
      </c>
      <c r="X44" s="154">
        <f t="shared" si="91"/>
        <v>97029.099999999919</v>
      </c>
      <c r="Y44" s="154">
        <f t="shared" si="91"/>
        <v>103464.25199999993</v>
      </c>
      <c r="Z44" s="154">
        <f t="shared" si="91"/>
        <v>101256.62400000007</v>
      </c>
      <c r="AA44" s="154">
        <f t="shared" si="91"/>
        <v>103099.24100000001</v>
      </c>
      <c r="AB44" s="154">
        <f t="shared" si="91"/>
        <v>114633.18400000001</v>
      </c>
      <c r="AC44" s="154">
        <f t="shared" si="91"/>
        <v>101186.17999999993</v>
      </c>
      <c r="AD44" s="154">
        <f t="shared" ref="AD44:AE44" si="92">SUM(AD35:AD37)</f>
        <v>99045.043999999994</v>
      </c>
      <c r="AE44" s="154">
        <f t="shared" si="92"/>
        <v>99650.714999999997</v>
      </c>
      <c r="AF44" s="154" t="str">
        <f>IF(AF37="","",SUM(AF35:AF37))</f>
        <v/>
      </c>
      <c r="AG44" s="52" t="str">
        <f t="shared" si="75"/>
        <v/>
      </c>
      <c r="AI44" s="198">
        <f t="shared" si="69"/>
        <v>2.613554504687233</v>
      </c>
      <c r="AJ44" s="157">
        <f t="shared" si="69"/>
        <v>2.3424497621770386</v>
      </c>
      <c r="AK44" s="157">
        <f t="shared" si="83"/>
        <v>2.1934914163029777</v>
      </c>
      <c r="AL44" s="157">
        <f t="shared" si="83"/>
        <v>2.5000222082189993</v>
      </c>
      <c r="AM44" s="157">
        <f t="shared" si="83"/>
        <v>2.9649140037776966</v>
      </c>
      <c r="AN44" s="157">
        <f t="shared" si="83"/>
        <v>3.1071677642140223</v>
      </c>
      <c r="AO44" s="157">
        <f t="shared" si="83"/>
        <v>2.6000769084511473</v>
      </c>
      <c r="AP44" s="157">
        <f t="shared" si="83"/>
        <v>2.5231740305054604</v>
      </c>
      <c r="AQ44" s="157">
        <f t="shared" si="83"/>
        <v>2.7851467919586739</v>
      </c>
      <c r="AR44" s="157">
        <f t="shared" si="83"/>
        <v>3.0301524973150222</v>
      </c>
      <c r="AS44" s="157">
        <f t="shared" si="83"/>
        <v>2.780462352921067</v>
      </c>
      <c r="AT44" s="157">
        <f t="shared" si="83"/>
        <v>2.9377680773355359</v>
      </c>
      <c r="AU44" s="157">
        <f t="shared" si="84"/>
        <v>2.7601673837695335</v>
      </c>
      <c r="AV44" s="157"/>
      <c r="AW44" s="52"/>
      <c r="AZ44" s="105"/>
    </row>
    <row r="45" spans="1:52" ht="20.100000000000001" customHeight="1" thickBot="1" x14ac:dyDescent="0.3">
      <c r="A45" s="122" t="s">
        <v>88</v>
      </c>
      <c r="B45" s="196">
        <f>SUM(B38:B40)</f>
        <v>427021.0799999999</v>
      </c>
      <c r="C45" s="155">
        <f>SUM(C38:C40)</f>
        <v>480037.80000000005</v>
      </c>
      <c r="D45" s="155">
        <f>IF(D40="","",SUM(D38:D40))</f>
        <v>581834.22999999986</v>
      </c>
      <c r="E45" s="155">
        <f t="shared" ref="E45:L45" si="93">IF(E40="","",SUM(E38:E40))</f>
        <v>407657.96999999974</v>
      </c>
      <c r="F45" s="155">
        <f t="shared" si="93"/>
        <v>389896.20999999979</v>
      </c>
      <c r="G45" s="155">
        <f t="shared" si="93"/>
        <v>414494.53</v>
      </c>
      <c r="H45" s="155">
        <f t="shared" si="93"/>
        <v>445352.96000000014</v>
      </c>
      <c r="I45" s="155">
        <f t="shared" si="93"/>
        <v>520911.64999999973</v>
      </c>
      <c r="J45" s="155">
        <f t="shared" si="93"/>
        <v>447178.6</v>
      </c>
      <c r="K45" s="155">
        <f t="shared" si="93"/>
        <v>436294.14999999967</v>
      </c>
      <c r="L45" s="155">
        <f t="shared" si="93"/>
        <v>375280.25999999972</v>
      </c>
      <c r="M45" s="155">
        <f t="shared" ref="M45:N45" si="94">IF(M40="","",SUM(M38:M40))</f>
        <v>397265.69</v>
      </c>
      <c r="N45" s="155">
        <f t="shared" si="94"/>
        <v>380443.43000000005</v>
      </c>
      <c r="O45" s="155" t="str">
        <f>IF(O40="","",SUM(O38:O40))</f>
        <v/>
      </c>
      <c r="P45" s="55" t="str">
        <f t="shared" si="54"/>
        <v/>
      </c>
      <c r="R45" s="110" t="s">
        <v>88</v>
      </c>
      <c r="S45" s="21">
        <f>SUM(S38:S40)</f>
        <v>125441.85800000001</v>
      </c>
      <c r="T45" s="155">
        <f>SUM(T38:T40)</f>
        <v>126865.47399999999</v>
      </c>
      <c r="U45" s="155">
        <f>IF(U40="","",SUM(U38:U40))</f>
        <v>137614.27400000003</v>
      </c>
      <c r="V45" s="155">
        <f t="shared" ref="V45:AC45" si="95">IF(V40="","",SUM(V38:V40))</f>
        <v>133283.21699999986</v>
      </c>
      <c r="W45" s="155">
        <f t="shared" si="95"/>
        <v>129217.92900000005</v>
      </c>
      <c r="X45" s="155">
        <f t="shared" si="95"/>
        <v>138507.0309999999</v>
      </c>
      <c r="Y45" s="155">
        <f t="shared" si="95"/>
        <v>139017.64100000003</v>
      </c>
      <c r="Z45" s="155">
        <f t="shared" si="95"/>
        <v>147745.076</v>
      </c>
      <c r="AA45" s="155">
        <f t="shared" si="95"/>
        <v>144201.65400000001</v>
      </c>
      <c r="AB45" s="155">
        <f t="shared" si="95"/>
        <v>140364.57099999997</v>
      </c>
      <c r="AC45" s="155">
        <f t="shared" si="95"/>
        <v>116333.356</v>
      </c>
      <c r="AD45" s="155">
        <f t="shared" ref="AD45:AE45" si="96">IF(AD40="","",SUM(AD38:AD40))</f>
        <v>120666.09900000007</v>
      </c>
      <c r="AE45" s="155">
        <f t="shared" si="96"/>
        <v>118452.87699999998</v>
      </c>
      <c r="AF45" s="155" t="str">
        <f>IF(AF40="","",SUM(AF38:AF40))</f>
        <v/>
      </c>
      <c r="AG45" s="55" t="str">
        <f t="shared" si="75"/>
        <v/>
      </c>
      <c r="AI45" s="200">
        <f t="shared" si="69"/>
        <v>2.9376034082439215</v>
      </c>
      <c r="AJ45" s="158">
        <f t="shared" si="69"/>
        <v>2.642822586054681</v>
      </c>
      <c r="AK45" s="158">
        <f t="shared" ref="AK45:AT45" si="97">IF(U40="","",(U45/D45)*10)</f>
        <v>2.3651800960558829</v>
      </c>
      <c r="AL45" s="158">
        <f t="shared" si="97"/>
        <v>3.2694863539648189</v>
      </c>
      <c r="AM45" s="158">
        <f t="shared" si="97"/>
        <v>3.3141622228130947</v>
      </c>
      <c r="AN45" s="158">
        <f t="shared" si="97"/>
        <v>3.3415888745262787</v>
      </c>
      <c r="AO45" s="158">
        <f t="shared" si="97"/>
        <v>3.1215160442629593</v>
      </c>
      <c r="AP45" s="158">
        <f t="shared" si="97"/>
        <v>2.8362789736032989</v>
      </c>
      <c r="AQ45" s="158">
        <f t="shared" si="97"/>
        <v>3.2246993483140747</v>
      </c>
      <c r="AR45" s="158">
        <f t="shared" si="97"/>
        <v>3.2172003910664415</v>
      </c>
      <c r="AS45" s="158">
        <f t="shared" si="97"/>
        <v>3.0999060808580792</v>
      </c>
      <c r="AT45" s="158">
        <f t="shared" si="97"/>
        <v>3.0374155643795984</v>
      </c>
      <c r="AU45" s="158">
        <f>IF(AE40="","",(AE45/N45)*10)</f>
        <v>3.1135477093138384</v>
      </c>
      <c r="AV45" s="158" t="str">
        <f>IF(AF40="","",(AF45/O45)*10)</f>
        <v/>
      </c>
      <c r="AW45" s="55" t="str">
        <f>IF(AV45="","",(AV45-AU45)/AU45)</f>
        <v/>
      </c>
      <c r="AZ45" s="105"/>
    </row>
    <row r="46" spans="1:52" x14ac:dyDescent="0.25"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Z46" s="105"/>
    </row>
    <row r="47" spans="1:52" ht="15.75" thickBot="1" x14ac:dyDescent="0.3">
      <c r="P47" s="107" t="s">
        <v>1</v>
      </c>
      <c r="AG47" s="289">
        <v>1000</v>
      </c>
      <c r="AW47" s="289" t="s">
        <v>47</v>
      </c>
      <c r="AZ47" s="105"/>
    </row>
    <row r="48" spans="1:52" ht="20.100000000000001" customHeight="1" x14ac:dyDescent="0.25">
      <c r="A48" s="330" t="s">
        <v>15</v>
      </c>
      <c r="B48" s="332" t="s">
        <v>72</v>
      </c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7"/>
      <c r="P48" s="328" t="s">
        <v>148</v>
      </c>
      <c r="R48" s="333" t="s">
        <v>3</v>
      </c>
      <c r="S48" s="325" t="s">
        <v>72</v>
      </c>
      <c r="T48" s="326"/>
      <c r="U48" s="326"/>
      <c r="V48" s="326"/>
      <c r="W48" s="326"/>
      <c r="X48" s="326"/>
      <c r="Y48" s="326"/>
      <c r="Z48" s="326"/>
      <c r="AA48" s="326"/>
      <c r="AB48" s="326"/>
      <c r="AC48" s="326"/>
      <c r="AD48" s="326"/>
      <c r="AE48" s="326"/>
      <c r="AF48" s="327"/>
      <c r="AG48" s="328" t="s">
        <v>148</v>
      </c>
      <c r="AI48" s="325" t="s">
        <v>72</v>
      </c>
      <c r="AJ48" s="326"/>
      <c r="AK48" s="326"/>
      <c r="AL48" s="326"/>
      <c r="AM48" s="326"/>
      <c r="AN48" s="326"/>
      <c r="AO48" s="326"/>
      <c r="AP48" s="326"/>
      <c r="AQ48" s="326"/>
      <c r="AR48" s="326"/>
      <c r="AS48" s="326"/>
      <c r="AT48" s="326"/>
      <c r="AU48" s="326"/>
      <c r="AV48" s="327"/>
      <c r="AW48" s="328" t="str">
        <f>AG48</f>
        <v>D       2023/2022</v>
      </c>
      <c r="AZ48" s="105"/>
    </row>
    <row r="49" spans="1:52" ht="20.100000000000001" customHeight="1" thickBot="1" x14ac:dyDescent="0.3">
      <c r="A49" s="331"/>
      <c r="B49" s="99">
        <v>2010</v>
      </c>
      <c r="C49" s="135">
        <v>2011</v>
      </c>
      <c r="D49" s="135">
        <v>2012</v>
      </c>
      <c r="E49" s="135">
        <v>2013</v>
      </c>
      <c r="F49" s="135">
        <v>2014</v>
      </c>
      <c r="G49" s="135">
        <v>2015</v>
      </c>
      <c r="H49" s="135">
        <v>2016</v>
      </c>
      <c r="I49" s="135">
        <v>2017</v>
      </c>
      <c r="J49" s="135">
        <v>2018</v>
      </c>
      <c r="K49" s="265">
        <v>2019</v>
      </c>
      <c r="L49" s="265">
        <v>2020</v>
      </c>
      <c r="M49" s="265">
        <v>2021</v>
      </c>
      <c r="N49" s="265">
        <v>2022</v>
      </c>
      <c r="O49" s="133">
        <v>2023</v>
      </c>
      <c r="P49" s="329"/>
      <c r="R49" s="334"/>
      <c r="S49" s="25">
        <v>2010</v>
      </c>
      <c r="T49" s="135">
        <v>2011</v>
      </c>
      <c r="U49" s="135">
        <v>2012</v>
      </c>
      <c r="V49" s="135">
        <v>2013</v>
      </c>
      <c r="W49" s="135">
        <v>2014</v>
      </c>
      <c r="X49" s="135">
        <v>2015</v>
      </c>
      <c r="Y49" s="135">
        <v>2016</v>
      </c>
      <c r="Z49" s="135">
        <v>2017</v>
      </c>
      <c r="AA49" s="135">
        <v>2018</v>
      </c>
      <c r="AB49" s="135">
        <v>2019</v>
      </c>
      <c r="AC49" s="135">
        <v>2020</v>
      </c>
      <c r="AD49" s="135">
        <v>2021</v>
      </c>
      <c r="AE49" s="135">
        <v>2022</v>
      </c>
      <c r="AF49" s="133">
        <v>2023</v>
      </c>
      <c r="AG49" s="329"/>
      <c r="AI49" s="25">
        <v>2010</v>
      </c>
      <c r="AJ49" s="135">
        <v>2011</v>
      </c>
      <c r="AK49" s="135">
        <v>2012</v>
      </c>
      <c r="AL49" s="135">
        <v>2013</v>
      </c>
      <c r="AM49" s="135">
        <v>2014</v>
      </c>
      <c r="AN49" s="135">
        <v>2015</v>
      </c>
      <c r="AO49" s="135">
        <v>2017</v>
      </c>
      <c r="AP49" s="135">
        <v>2017</v>
      </c>
      <c r="AQ49" s="135">
        <v>2018</v>
      </c>
      <c r="AR49" s="135">
        <v>2019</v>
      </c>
      <c r="AS49" s="135">
        <v>2020</v>
      </c>
      <c r="AT49" s="135">
        <v>2021</v>
      </c>
      <c r="AU49" s="135">
        <v>2022</v>
      </c>
      <c r="AV49" s="133">
        <v>2023</v>
      </c>
      <c r="AW49" s="329"/>
      <c r="AZ49" s="105"/>
    </row>
    <row r="50" spans="1:52" ht="3" customHeight="1" thickBot="1" x14ac:dyDescent="0.3">
      <c r="A50" s="291" t="s">
        <v>90</v>
      </c>
      <c r="B50" s="290"/>
      <c r="C50" s="290"/>
      <c r="D50" s="290"/>
      <c r="E50" s="290"/>
      <c r="F50" s="290"/>
      <c r="G50" s="290"/>
      <c r="H50" s="290"/>
      <c r="I50" s="290"/>
      <c r="J50" s="295"/>
      <c r="K50" s="290"/>
      <c r="L50" s="290"/>
      <c r="M50" s="290"/>
      <c r="N50" s="290"/>
      <c r="O50" s="290"/>
      <c r="P50" s="292"/>
      <c r="R50" s="291"/>
      <c r="S50" s="293">
        <v>2010</v>
      </c>
      <c r="T50" s="293">
        <v>2011</v>
      </c>
      <c r="U50" s="293">
        <v>2012</v>
      </c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4"/>
      <c r="AI50" s="293"/>
      <c r="AJ50" s="293"/>
      <c r="AK50" s="293"/>
      <c r="AL50" s="293"/>
      <c r="AM50" s="293"/>
      <c r="AN50" s="293"/>
      <c r="AO50" s="293"/>
      <c r="AP50" s="293"/>
      <c r="AQ50" s="293"/>
      <c r="AR50" s="293"/>
      <c r="AS50" s="293"/>
      <c r="AT50" s="293"/>
      <c r="AU50" s="293"/>
      <c r="AV50" s="293"/>
      <c r="AW50" s="292"/>
      <c r="AZ50" s="105"/>
    </row>
    <row r="51" spans="1:52" ht="20.100000000000001" customHeight="1" x14ac:dyDescent="0.25">
      <c r="A51" s="120" t="s">
        <v>73</v>
      </c>
      <c r="B51" s="115">
        <v>77038.130000000048</v>
      </c>
      <c r="C51" s="153">
        <v>75617.27</v>
      </c>
      <c r="D51" s="153">
        <v>113844.10000000002</v>
      </c>
      <c r="E51" s="153">
        <v>93610.949999999983</v>
      </c>
      <c r="F51" s="153">
        <v>94388.039999999921</v>
      </c>
      <c r="G51" s="153">
        <v>91436.9399999999</v>
      </c>
      <c r="H51" s="153">
        <v>70145.979999999967</v>
      </c>
      <c r="I51" s="153">
        <v>96670.400000000038</v>
      </c>
      <c r="J51" s="153">
        <v>86690.71</v>
      </c>
      <c r="K51" s="204">
        <v>102746.46999999988</v>
      </c>
      <c r="L51" s="204">
        <v>136996.50000000012</v>
      </c>
      <c r="M51" s="204">
        <v>121646.6599999999</v>
      </c>
      <c r="N51" s="204">
        <v>128659.4999999998</v>
      </c>
      <c r="O51" s="112">
        <v>136366.47999999989</v>
      </c>
      <c r="P51" s="61">
        <f>IF(O51="","",(O51-N51)/N51)</f>
        <v>5.9902144808584752E-2</v>
      </c>
      <c r="R51" s="109" t="s">
        <v>73</v>
      </c>
      <c r="S51" s="115">
        <v>14178.058999999999</v>
      </c>
      <c r="T51" s="153">
        <v>16344.844999999999</v>
      </c>
      <c r="U51" s="153">
        <v>18481.169000000002</v>
      </c>
      <c r="V51" s="153">
        <v>20000.632999999987</v>
      </c>
      <c r="W51" s="153">
        <v>18045.733999999989</v>
      </c>
      <c r="X51" s="153">
        <v>19063.57499999999</v>
      </c>
      <c r="Y51" s="153">
        <v>17884.870999999992</v>
      </c>
      <c r="Z51" s="153">
        <v>22256.164000000001</v>
      </c>
      <c r="AA51" s="153">
        <v>22751.996999999999</v>
      </c>
      <c r="AB51" s="153">
        <v>25859.545000000013</v>
      </c>
      <c r="AC51" s="153">
        <v>35304.031000000017</v>
      </c>
      <c r="AD51" s="153">
        <v>29875.058000000012</v>
      </c>
      <c r="AE51" s="153">
        <v>35719.703999999983</v>
      </c>
      <c r="AF51" s="112">
        <v>34983.47500000002</v>
      </c>
      <c r="AG51" s="61">
        <f>(AF51-AE51)/AE51</f>
        <v>-2.0611285020725907E-2</v>
      </c>
      <c r="AI51" s="197">
        <f t="shared" ref="AI51:AI60" si="98">(S51/B51)*10</f>
        <v>1.8403950095881081</v>
      </c>
      <c r="AJ51" s="156">
        <f t="shared" ref="AJ51:AJ60" si="99">(T51/C51)*10</f>
        <v>2.1615227579625658</v>
      </c>
      <c r="AK51" s="156">
        <f t="shared" ref="AK51:AK60" si="100">(U51/D51)*10</f>
        <v>1.6233752122420044</v>
      </c>
      <c r="AL51" s="156">
        <f t="shared" ref="AL51:AL60" si="101">(V51/E51)*10</f>
        <v>2.1365698136809841</v>
      </c>
      <c r="AM51" s="156">
        <f t="shared" ref="AM51:AM60" si="102">(W51/F51)*10</f>
        <v>1.9118665881821473</v>
      </c>
      <c r="AN51" s="156">
        <f t="shared" ref="AN51:AN60" si="103">(X51/G51)*10</f>
        <v>2.084887683249244</v>
      </c>
      <c r="AO51" s="156">
        <f t="shared" ref="AO51:AO60" si="104">(Y51/H51)*10</f>
        <v>2.5496644283820684</v>
      </c>
      <c r="AP51" s="156">
        <f t="shared" ref="AP51:AP60" si="105">(Z51/I51)*10</f>
        <v>2.3022728777371348</v>
      </c>
      <c r="AQ51" s="156">
        <f t="shared" ref="AQ51:AQ60" si="106">(AA51/J51)*10</f>
        <v>2.6245023255663726</v>
      </c>
      <c r="AR51" s="156">
        <f t="shared" ref="AR51:AR60" si="107">(AB51/K51)*10</f>
        <v>2.5168305052232003</v>
      </c>
      <c r="AS51" s="156">
        <f t="shared" ref="AS51:AT60" si="108">(AC51/L51)*10</f>
        <v>2.5770024051709339</v>
      </c>
      <c r="AT51" s="156">
        <f t="shared" si="108"/>
        <v>2.4558880613738214</v>
      </c>
      <c r="AU51" s="156">
        <f>(AE51/N51)*10</f>
        <v>2.7762974362561677</v>
      </c>
      <c r="AV51" s="156">
        <f>(AF51/O51)*10</f>
        <v>2.5654013361641397</v>
      </c>
      <c r="AW51" s="61">
        <f t="shared" ref="AW51" si="109">IF(AV51="","",(AV51-AU51)/AU51)</f>
        <v>-7.5963078500847159E-2</v>
      </c>
      <c r="AZ51" s="105"/>
    </row>
    <row r="52" spans="1:52" ht="20.100000000000001" customHeight="1" x14ac:dyDescent="0.25">
      <c r="A52" s="121" t="s">
        <v>74</v>
      </c>
      <c r="B52" s="117">
        <v>72819.339999999982</v>
      </c>
      <c r="C52" s="154">
        <v>87274.840000000011</v>
      </c>
      <c r="D52" s="154">
        <v>101727.20000000001</v>
      </c>
      <c r="E52" s="154">
        <v>110658.78999999996</v>
      </c>
      <c r="F52" s="154">
        <v>109991.49999999996</v>
      </c>
      <c r="G52" s="154">
        <v>92866.790000000066</v>
      </c>
      <c r="H52" s="154">
        <v>72567.640000000072</v>
      </c>
      <c r="I52" s="154">
        <v>85040.37</v>
      </c>
      <c r="J52" s="154">
        <v>97721.83</v>
      </c>
      <c r="K52" s="202">
        <v>111683.34999999996</v>
      </c>
      <c r="L52" s="202">
        <v>113066.83</v>
      </c>
      <c r="M52" s="202">
        <v>124276.87000000002</v>
      </c>
      <c r="N52" s="202">
        <v>139222.91999999995</v>
      </c>
      <c r="O52" s="119">
        <v>127037.36999999995</v>
      </c>
      <c r="P52" s="52">
        <f t="shared" ref="P52:P67" si="110">IF(O52="","",(O52-N52)/N52)</f>
        <v>-8.7525459170084974E-2</v>
      </c>
      <c r="R52" s="109" t="s">
        <v>74</v>
      </c>
      <c r="S52" s="117">
        <v>14439.179</v>
      </c>
      <c r="T52" s="154">
        <v>17444.693999999992</v>
      </c>
      <c r="U52" s="154">
        <v>20090.994000000017</v>
      </c>
      <c r="V52" s="154">
        <v>22514.599000000009</v>
      </c>
      <c r="W52" s="154">
        <v>22065.344000000008</v>
      </c>
      <c r="X52" s="154">
        <v>19101.218999999997</v>
      </c>
      <c r="Y52" s="154">
        <v>19254.929999999989</v>
      </c>
      <c r="Z52" s="154">
        <v>22517.317999999988</v>
      </c>
      <c r="AA52" s="154">
        <v>25713.953000000001</v>
      </c>
      <c r="AB52" s="154">
        <v>28323.108</v>
      </c>
      <c r="AC52" s="154">
        <v>28077.08600000001</v>
      </c>
      <c r="AD52" s="154">
        <v>31587.514000000025</v>
      </c>
      <c r="AE52" s="154">
        <v>37713.375000000029</v>
      </c>
      <c r="AF52" s="119">
        <v>37715.522000000034</v>
      </c>
      <c r="AG52" s="52">
        <f t="shared" ref="AG52:AG62" si="111">(AF52-AE52)/AE52</f>
        <v>5.6929405018895297E-5</v>
      </c>
      <c r="AI52" s="198">
        <f t="shared" si="98"/>
        <v>1.9828769390109828</v>
      </c>
      <c r="AJ52" s="157">
        <f t="shared" si="99"/>
        <v>1.9988227993313985</v>
      </c>
      <c r="AK52" s="157">
        <f t="shared" si="100"/>
        <v>1.9749874173279136</v>
      </c>
      <c r="AL52" s="157">
        <f t="shared" si="101"/>
        <v>2.0345965286625685</v>
      </c>
      <c r="AM52" s="157">
        <f t="shared" si="102"/>
        <v>2.0060953800975545</v>
      </c>
      <c r="AN52" s="157">
        <f t="shared" si="103"/>
        <v>2.0568406639230217</v>
      </c>
      <c r="AO52" s="157">
        <f t="shared" si="104"/>
        <v>2.6533769046368283</v>
      </c>
      <c r="AP52" s="157">
        <f t="shared" si="105"/>
        <v>2.647838667682183</v>
      </c>
      <c r="AQ52" s="157">
        <f t="shared" si="106"/>
        <v>2.631341738074287</v>
      </c>
      <c r="AR52" s="157">
        <f t="shared" si="107"/>
        <v>2.536018842558001</v>
      </c>
      <c r="AS52" s="157">
        <f t="shared" si="108"/>
        <v>2.4832292547690611</v>
      </c>
      <c r="AT52" s="157">
        <f t="shared" si="108"/>
        <v>2.5417049850064632</v>
      </c>
      <c r="AU52" s="157">
        <f t="shared" ref="AU52:AU60" si="112">(AE52/N52)*10</f>
        <v>2.7088481551744525</v>
      </c>
      <c r="AV52" s="157">
        <f t="shared" ref="AV52" si="113">(AF52/O52)*10</f>
        <v>2.9688525510249502</v>
      </c>
      <c r="AW52" s="52">
        <f t="shared" ref="AW52" si="114">IF(AV52="","",(AV52-AU52)/AU52)</f>
        <v>9.5983377788760954E-2</v>
      </c>
      <c r="AZ52" s="105"/>
    </row>
    <row r="53" spans="1:52" ht="20.100000000000001" customHeight="1" x14ac:dyDescent="0.25">
      <c r="A53" s="121" t="s">
        <v>75</v>
      </c>
      <c r="B53" s="117">
        <v>84633.959999999977</v>
      </c>
      <c r="C53" s="154">
        <v>105231.42000000006</v>
      </c>
      <c r="D53" s="154">
        <v>125552.12000000001</v>
      </c>
      <c r="E53" s="154">
        <v>103316.65999999999</v>
      </c>
      <c r="F53" s="154">
        <v>107623.27999999997</v>
      </c>
      <c r="G53" s="154">
        <v>129782.01999999996</v>
      </c>
      <c r="H53" s="154">
        <v>82471.939999999886</v>
      </c>
      <c r="I53" s="154">
        <v>109657.74999999996</v>
      </c>
      <c r="J53" s="154">
        <v>106502.67</v>
      </c>
      <c r="K53" s="202">
        <v>100151.61999999988</v>
      </c>
      <c r="L53" s="202">
        <v>137560.88999999996</v>
      </c>
      <c r="M53" s="202">
        <v>160491.22000000006</v>
      </c>
      <c r="N53" s="202">
        <v>144818.48000000007</v>
      </c>
      <c r="O53" s="119">
        <v>150784.4200000001</v>
      </c>
      <c r="P53" s="52">
        <f t="shared" si="110"/>
        <v>4.1195985484725625E-2</v>
      </c>
      <c r="R53" s="109" t="s">
        <v>75</v>
      </c>
      <c r="S53" s="117">
        <v>16992.152000000002</v>
      </c>
      <c r="T53" s="154">
        <v>19273.382000000009</v>
      </c>
      <c r="U53" s="154">
        <v>22749.488000000016</v>
      </c>
      <c r="V53" s="154">
        <v>20836.083999999995</v>
      </c>
      <c r="W53" s="154">
        <v>21337.534000000003</v>
      </c>
      <c r="X53" s="154">
        <v>27425.90399999998</v>
      </c>
      <c r="Y53" s="154">
        <v>21464.642000000003</v>
      </c>
      <c r="Z53" s="154">
        <v>29322.409999999974</v>
      </c>
      <c r="AA53" s="154">
        <v>27877.649000000001</v>
      </c>
      <c r="AB53" s="154">
        <v>26138.823000000029</v>
      </c>
      <c r="AC53" s="154">
        <v>35987.321000000011</v>
      </c>
      <c r="AD53" s="154">
        <v>45543.809999999969</v>
      </c>
      <c r="AE53" s="154">
        <v>41273.985000000037</v>
      </c>
      <c r="AF53" s="119">
        <v>43933.338000000047</v>
      </c>
      <c r="AG53" s="52">
        <f t="shared" si="111"/>
        <v>6.4431699531799697E-2</v>
      </c>
      <c r="AI53" s="198">
        <f t="shared" si="98"/>
        <v>2.0077226683000542</v>
      </c>
      <c r="AJ53" s="157">
        <f t="shared" si="99"/>
        <v>1.8315235126543004</v>
      </c>
      <c r="AK53" s="157">
        <f t="shared" si="100"/>
        <v>1.8119557041330736</v>
      </c>
      <c r="AL53" s="157">
        <f t="shared" si="101"/>
        <v>2.0167206334389824</v>
      </c>
      <c r="AM53" s="157">
        <f t="shared" si="102"/>
        <v>1.9826132412987234</v>
      </c>
      <c r="AN53" s="157">
        <f t="shared" si="103"/>
        <v>2.113228319300315</v>
      </c>
      <c r="AO53" s="157">
        <f t="shared" si="104"/>
        <v>2.602660007755369</v>
      </c>
      <c r="AP53" s="157">
        <f t="shared" si="105"/>
        <v>2.6739934021991134</v>
      </c>
      <c r="AQ53" s="157">
        <f t="shared" si="106"/>
        <v>2.617554001228326</v>
      </c>
      <c r="AR53" s="157">
        <f t="shared" si="107"/>
        <v>2.609925131515602</v>
      </c>
      <c r="AS53" s="157">
        <f t="shared" si="108"/>
        <v>2.6161012043466729</v>
      </c>
      <c r="AT53" s="157">
        <f t="shared" si="108"/>
        <v>2.8377757985763923</v>
      </c>
      <c r="AU53" s="157">
        <f t="shared" si="112"/>
        <v>2.8500495931182273</v>
      </c>
      <c r="AV53" s="157">
        <f t="shared" ref="AV53" si="115">(AF53/O53)*10</f>
        <v>2.9136523521461974</v>
      </c>
      <c r="AW53" s="52">
        <f t="shared" ref="AW53" si="116">IF(AV53="","",(AV53-AU53)/AU53)</f>
        <v>2.2316369224432576E-2</v>
      </c>
      <c r="AZ53" s="105"/>
    </row>
    <row r="54" spans="1:52" ht="20.100000000000001" customHeight="1" x14ac:dyDescent="0.25">
      <c r="A54" s="121" t="s">
        <v>76</v>
      </c>
      <c r="B54" s="117">
        <v>86281.630000000092</v>
      </c>
      <c r="C54" s="154">
        <v>90571.82</v>
      </c>
      <c r="D54" s="154">
        <v>114496.53999999998</v>
      </c>
      <c r="E54" s="154">
        <v>127144.32000000001</v>
      </c>
      <c r="F54" s="154">
        <v>101418.98</v>
      </c>
      <c r="G54" s="154">
        <v>138312.82000000012</v>
      </c>
      <c r="H54" s="154">
        <v>88569.839999999909</v>
      </c>
      <c r="I54" s="154">
        <v>90108.859999999855</v>
      </c>
      <c r="J54" s="154">
        <v>116074.35</v>
      </c>
      <c r="K54" s="202">
        <v>110198.37999999993</v>
      </c>
      <c r="L54" s="202">
        <v>117688.19999999992</v>
      </c>
      <c r="M54" s="202">
        <v>152709.8000000001</v>
      </c>
      <c r="N54" s="202">
        <v>130088.77</v>
      </c>
      <c r="O54" s="119">
        <v>125352.51999999999</v>
      </c>
      <c r="P54" s="52">
        <f t="shared" si="110"/>
        <v>-3.6407831360078309E-2</v>
      </c>
      <c r="R54" s="109" t="s">
        <v>76</v>
      </c>
      <c r="S54" s="117">
        <v>16453.240000000009</v>
      </c>
      <c r="T54" s="154">
        <v>17348.706999999995</v>
      </c>
      <c r="U54" s="154">
        <v>21481.076000000001</v>
      </c>
      <c r="V54" s="154">
        <v>23047.187999999995</v>
      </c>
      <c r="W54" s="154">
        <v>22346.683000000005</v>
      </c>
      <c r="X54" s="154">
        <v>26898.605999999982</v>
      </c>
      <c r="Y54" s="154">
        <v>21576.277000000009</v>
      </c>
      <c r="Z54" s="154">
        <v>21389.478000000017</v>
      </c>
      <c r="AA54" s="154">
        <v>27604.588</v>
      </c>
      <c r="AB54" s="154">
        <v>27317.737999999994</v>
      </c>
      <c r="AC54" s="154">
        <v>32348.051999999996</v>
      </c>
      <c r="AD54" s="154">
        <v>41453.064999999973</v>
      </c>
      <c r="AE54" s="154">
        <v>37378.63299999998</v>
      </c>
      <c r="AF54" s="119">
        <v>37554.445999999967</v>
      </c>
      <c r="AG54" s="52">
        <f t="shared" si="111"/>
        <v>4.7035695500150434E-3</v>
      </c>
      <c r="AI54" s="198">
        <f t="shared" si="98"/>
        <v>1.9069227134443323</v>
      </c>
      <c r="AJ54" s="157">
        <f t="shared" si="99"/>
        <v>1.915464103514757</v>
      </c>
      <c r="AK54" s="157">
        <f t="shared" si="100"/>
        <v>1.8761332001822941</v>
      </c>
      <c r="AL54" s="157">
        <f t="shared" si="101"/>
        <v>1.8126793237794652</v>
      </c>
      <c r="AM54" s="157">
        <f t="shared" si="102"/>
        <v>2.2034024597762674</v>
      </c>
      <c r="AN54" s="157">
        <f t="shared" si="103"/>
        <v>1.9447659298682476</v>
      </c>
      <c r="AO54" s="157">
        <f t="shared" si="104"/>
        <v>2.43607496637682</v>
      </c>
      <c r="AP54" s="157">
        <f t="shared" si="105"/>
        <v>2.3737374992869791</v>
      </c>
      <c r="AQ54" s="157">
        <f t="shared" si="106"/>
        <v>2.3781815706915439</v>
      </c>
      <c r="AR54" s="157">
        <f t="shared" si="107"/>
        <v>2.4789600355286541</v>
      </c>
      <c r="AS54" s="157">
        <f t="shared" si="108"/>
        <v>2.7486232264577093</v>
      </c>
      <c r="AT54" s="157">
        <f t="shared" si="108"/>
        <v>2.7144993314116017</v>
      </c>
      <c r="AU54" s="157">
        <f t="shared" si="112"/>
        <v>2.8733174277841185</v>
      </c>
      <c r="AV54" s="157">
        <f t="shared" ref="AV54" si="117">(AF54/O54)*10</f>
        <v>2.9959067436378599</v>
      </c>
      <c r="AW54" s="52">
        <f t="shared" ref="AW54" si="118">IF(AV54="","",(AV54-AU54)/AU54)</f>
        <v>4.266473125048402E-2</v>
      </c>
      <c r="AZ54" s="105"/>
    </row>
    <row r="55" spans="1:52" ht="20.100000000000001" customHeight="1" x14ac:dyDescent="0.25">
      <c r="A55" s="121" t="s">
        <v>77</v>
      </c>
      <c r="B55" s="117">
        <v>103881.57000000004</v>
      </c>
      <c r="C55" s="154">
        <v>116719.58999999998</v>
      </c>
      <c r="D55" s="154">
        <v>131645.18999999994</v>
      </c>
      <c r="E55" s="154">
        <v>124200.61000000002</v>
      </c>
      <c r="F55" s="154">
        <v>115003.54999999996</v>
      </c>
      <c r="G55" s="154">
        <v>101873.18999999994</v>
      </c>
      <c r="H55" s="154">
        <v>98498.06999999992</v>
      </c>
      <c r="I55" s="154">
        <v>125707.18999999987</v>
      </c>
      <c r="J55" s="154">
        <v>118085.03</v>
      </c>
      <c r="K55" s="202">
        <v>138059.79999999987</v>
      </c>
      <c r="L55" s="202">
        <v>116199.34999999993</v>
      </c>
      <c r="M55" s="202">
        <v>158470.35999999993</v>
      </c>
      <c r="N55" s="202">
        <v>147437.25999999975</v>
      </c>
      <c r="O55" s="119"/>
      <c r="P55" s="52" t="str">
        <f t="shared" si="110"/>
        <v/>
      </c>
      <c r="R55" s="109" t="s">
        <v>77</v>
      </c>
      <c r="S55" s="117">
        <v>18200.404999999999</v>
      </c>
      <c r="T55" s="154">
        <v>20446.271000000008</v>
      </c>
      <c r="U55" s="154">
        <v>22726.202999999998</v>
      </c>
      <c r="V55" s="154">
        <v>24859.089999999986</v>
      </c>
      <c r="W55" s="154">
        <v>23995.31</v>
      </c>
      <c r="X55" s="154">
        <v>23727.782000000003</v>
      </c>
      <c r="Y55" s="154">
        <v>22966.652000000002</v>
      </c>
      <c r="Z55" s="154">
        <v>30743.068000000036</v>
      </c>
      <c r="AA55" s="154">
        <v>29718.337</v>
      </c>
      <c r="AB55" s="154">
        <v>31960.788000000026</v>
      </c>
      <c r="AC55" s="154">
        <v>29316.248000000011</v>
      </c>
      <c r="AD55" s="154">
        <v>42035.093000000081</v>
      </c>
      <c r="AE55" s="154">
        <v>42309.952000000027</v>
      </c>
      <c r="AF55" s="119"/>
      <c r="AG55" s="52">
        <f t="shared" si="111"/>
        <v>-1</v>
      </c>
      <c r="AI55" s="198">
        <f t="shared" si="98"/>
        <v>1.7520340711061637</v>
      </c>
      <c r="AJ55" s="157">
        <f t="shared" si="99"/>
        <v>1.7517428736684229</v>
      </c>
      <c r="AK55" s="157">
        <f t="shared" si="100"/>
        <v>1.726322321385233</v>
      </c>
      <c r="AL55" s="157">
        <f t="shared" si="101"/>
        <v>2.0015272066699175</v>
      </c>
      <c r="AM55" s="157">
        <f t="shared" si="102"/>
        <v>2.0864842867894087</v>
      </c>
      <c r="AN55" s="157">
        <f t="shared" si="103"/>
        <v>2.3291488172697856</v>
      </c>
      <c r="AO55" s="157">
        <f t="shared" si="104"/>
        <v>2.331685483786639</v>
      </c>
      <c r="AP55" s="157">
        <f t="shared" si="105"/>
        <v>2.4456093561553693</v>
      </c>
      <c r="AQ55" s="157">
        <f t="shared" si="106"/>
        <v>2.5166896261109475</v>
      </c>
      <c r="AR55" s="157">
        <f t="shared" si="107"/>
        <v>2.3149959655163963</v>
      </c>
      <c r="AS55" s="157">
        <f t="shared" si="108"/>
        <v>2.5229270215366979</v>
      </c>
      <c r="AT55" s="157">
        <f t="shared" si="108"/>
        <v>2.6525523763560646</v>
      </c>
      <c r="AU55" s="157">
        <f t="shared" si="112"/>
        <v>2.8696919625337651</v>
      </c>
      <c r="AV55" s="157"/>
      <c r="AW55" s="52" t="str">
        <f t="shared" ref="AW55" si="119">IF(AV55="","",(AV55-AU55)/AU55)</f>
        <v/>
      </c>
      <c r="AZ55" s="105"/>
    </row>
    <row r="56" spans="1:52" ht="20.100000000000001" customHeight="1" x14ac:dyDescent="0.25">
      <c r="A56" s="121" t="s">
        <v>78</v>
      </c>
      <c r="B56" s="117">
        <v>80469.45</v>
      </c>
      <c r="C56" s="154">
        <v>123040.03000000013</v>
      </c>
      <c r="D56" s="154">
        <v>125120.51999999996</v>
      </c>
      <c r="E56" s="154">
        <v>89935.11</v>
      </c>
      <c r="F56" s="154">
        <v>114563.67999999995</v>
      </c>
      <c r="G56" s="154">
        <v>112203.61000000006</v>
      </c>
      <c r="H56" s="154">
        <v>84181.98000000001</v>
      </c>
      <c r="I56" s="154">
        <v>122243.79999999989</v>
      </c>
      <c r="J56" s="154">
        <v>107462.64</v>
      </c>
      <c r="K56" s="202">
        <v>99905.849999999889</v>
      </c>
      <c r="L56" s="202">
        <v>139118.61999999991</v>
      </c>
      <c r="M56" s="202">
        <v>143847.72999999998</v>
      </c>
      <c r="N56" s="202">
        <v>133743.93</v>
      </c>
      <c r="O56" s="119"/>
      <c r="P56" s="52" t="str">
        <f t="shared" si="110"/>
        <v/>
      </c>
      <c r="R56" s="109" t="s">
        <v>78</v>
      </c>
      <c r="S56" s="117">
        <v>17415.862000000005</v>
      </c>
      <c r="T56" s="154">
        <v>20004.232999999982</v>
      </c>
      <c r="U56" s="154">
        <v>23077.424999999992</v>
      </c>
      <c r="V56" s="154">
        <v>20396.612000000005</v>
      </c>
      <c r="W56" s="154">
        <v>22655.134000000016</v>
      </c>
      <c r="X56" s="154">
        <v>25022.574999999983</v>
      </c>
      <c r="Y56" s="154">
        <v>20750.199000000015</v>
      </c>
      <c r="Z56" s="154">
        <v>28108.851999999995</v>
      </c>
      <c r="AA56" s="154">
        <v>27267.624</v>
      </c>
      <c r="AB56" s="154">
        <v>25611.110000000004</v>
      </c>
      <c r="AC56" s="154">
        <v>32107.317999999985</v>
      </c>
      <c r="AD56" s="154">
        <v>37813.970000000023</v>
      </c>
      <c r="AE56" s="154">
        <v>38237.15100000002</v>
      </c>
      <c r="AF56" s="119"/>
      <c r="AG56" s="52">
        <f t="shared" si="111"/>
        <v>-1</v>
      </c>
      <c r="AI56" s="198">
        <f t="shared" si="98"/>
        <v>2.1642824699311363</v>
      </c>
      <c r="AJ56" s="157">
        <f t="shared" si="99"/>
        <v>1.6258312843389231</v>
      </c>
      <c r="AK56" s="157">
        <f t="shared" si="100"/>
        <v>1.8444156881700937</v>
      </c>
      <c r="AL56" s="157">
        <f t="shared" si="101"/>
        <v>2.2679253964330508</v>
      </c>
      <c r="AM56" s="157">
        <f t="shared" si="102"/>
        <v>1.9775145141985686</v>
      </c>
      <c r="AN56" s="157">
        <f t="shared" si="103"/>
        <v>2.2301042720461464</v>
      </c>
      <c r="AO56" s="157">
        <f t="shared" si="104"/>
        <v>2.4649217088977964</v>
      </c>
      <c r="AP56" s="157">
        <f t="shared" si="105"/>
        <v>2.2994092133916011</v>
      </c>
      <c r="AQ56" s="157">
        <f t="shared" si="106"/>
        <v>2.5374049995421668</v>
      </c>
      <c r="AR56" s="157">
        <f t="shared" si="107"/>
        <v>2.5635245583717103</v>
      </c>
      <c r="AS56" s="157">
        <f t="shared" si="108"/>
        <v>2.3079094660369694</v>
      </c>
      <c r="AT56" s="157">
        <f t="shared" si="108"/>
        <v>2.6287498593130412</v>
      </c>
      <c r="AU56" s="157">
        <f t="shared" si="112"/>
        <v>2.858982160910033</v>
      </c>
      <c r="AV56" s="157"/>
      <c r="AW56" s="52" t="str">
        <f t="shared" ref="AW56" si="120">IF(AV56="","",(AV56-AU56)/AU56)</f>
        <v/>
      </c>
      <c r="AZ56" s="105"/>
    </row>
    <row r="57" spans="1:52" ht="20.100000000000001" customHeight="1" x14ac:dyDescent="0.25">
      <c r="A57" s="121" t="s">
        <v>79</v>
      </c>
      <c r="B57" s="117">
        <v>121245.22000000007</v>
      </c>
      <c r="C57" s="154">
        <v>148123.03999999998</v>
      </c>
      <c r="D57" s="154">
        <v>145034.51999999987</v>
      </c>
      <c r="E57" s="154">
        <v>118029.58</v>
      </c>
      <c r="F57" s="154">
        <v>152352.9499999999</v>
      </c>
      <c r="G57" s="154">
        <v>143202.34999999995</v>
      </c>
      <c r="H57" s="154">
        <v>113759.98999999999</v>
      </c>
      <c r="I57" s="154">
        <v>109766.18999999993</v>
      </c>
      <c r="J57" s="154">
        <v>119696.71</v>
      </c>
      <c r="K57" s="202">
        <v>134141.46999999994</v>
      </c>
      <c r="L57" s="202">
        <v>184285.92000000013</v>
      </c>
      <c r="M57" s="202">
        <v>165955.71</v>
      </c>
      <c r="N57" s="202">
        <v>166057.73999999987</v>
      </c>
      <c r="O57" s="119"/>
      <c r="P57" s="52" t="str">
        <f t="shared" si="110"/>
        <v/>
      </c>
      <c r="R57" s="109" t="s">
        <v>79</v>
      </c>
      <c r="S57" s="117">
        <v>21585.097000000031</v>
      </c>
      <c r="T57" s="154">
        <v>27388.943999999978</v>
      </c>
      <c r="U57" s="154">
        <v>30041.980000000014</v>
      </c>
      <c r="V57" s="154">
        <v>31158.237999999987</v>
      </c>
      <c r="W57" s="154">
        <v>32854.051000000014</v>
      </c>
      <c r="X57" s="154">
        <v>32382.404999999973</v>
      </c>
      <c r="Y57" s="154">
        <v>26168.737000000016</v>
      </c>
      <c r="Z57" s="154">
        <v>29583.368000000006</v>
      </c>
      <c r="AA57" s="154">
        <v>33476.61</v>
      </c>
      <c r="AB57" s="154">
        <v>36683.536999999989</v>
      </c>
      <c r="AC57" s="154">
        <v>47305.887999999992</v>
      </c>
      <c r="AD57" s="154">
        <v>47700.946000000025</v>
      </c>
      <c r="AE57" s="154">
        <v>48310.505000000019</v>
      </c>
      <c r="AF57" s="119"/>
      <c r="AG57" s="52">
        <f t="shared" si="111"/>
        <v>-1</v>
      </c>
      <c r="AI57" s="198">
        <f t="shared" si="98"/>
        <v>1.78028436914874</v>
      </c>
      <c r="AJ57" s="157">
        <f t="shared" si="99"/>
        <v>1.8490670998920886</v>
      </c>
      <c r="AK57" s="157">
        <f t="shared" si="100"/>
        <v>2.0713675613226452</v>
      </c>
      <c r="AL57" s="157">
        <f t="shared" si="101"/>
        <v>2.6398668876056313</v>
      </c>
      <c r="AM57" s="157">
        <f t="shared" si="102"/>
        <v>2.1564433770399614</v>
      </c>
      <c r="AN57" s="157">
        <f t="shared" si="103"/>
        <v>2.2613040218962874</v>
      </c>
      <c r="AO57" s="157">
        <f t="shared" si="104"/>
        <v>2.3003462816760107</v>
      </c>
      <c r="AP57" s="157">
        <f t="shared" si="105"/>
        <v>2.695125703096739</v>
      </c>
      <c r="AQ57" s="157">
        <f t="shared" si="106"/>
        <v>2.7967861439132284</v>
      </c>
      <c r="AR57" s="157">
        <f t="shared" si="107"/>
        <v>2.7346902490333531</v>
      </c>
      <c r="AS57" s="157">
        <f t="shared" si="108"/>
        <v>2.5669833050728972</v>
      </c>
      <c r="AT57" s="157">
        <f t="shared" si="108"/>
        <v>2.8743178526367079</v>
      </c>
      <c r="AU57" s="157">
        <f t="shared" si="112"/>
        <v>2.9092594539706522</v>
      </c>
      <c r="AV57" s="157"/>
      <c r="AW57" s="52" t="str">
        <f t="shared" ref="AW57" si="121">IF(AV57="","",(AV57-AU57)/AU57)</f>
        <v/>
      </c>
      <c r="AZ57" s="105"/>
    </row>
    <row r="58" spans="1:52" ht="20.100000000000001" customHeight="1" x14ac:dyDescent="0.25">
      <c r="A58" s="121" t="s">
        <v>80</v>
      </c>
      <c r="B58" s="117">
        <v>103944.79999999996</v>
      </c>
      <c r="C58" s="154">
        <v>126697.19000000006</v>
      </c>
      <c r="D58" s="154">
        <v>128779.38999999998</v>
      </c>
      <c r="E58" s="154">
        <v>107220.34000000003</v>
      </c>
      <c r="F58" s="154">
        <v>93191.830000000045</v>
      </c>
      <c r="G58" s="154">
        <v>109094.74000000005</v>
      </c>
      <c r="H58" s="154">
        <v>96182.719999999987</v>
      </c>
      <c r="I58" s="154">
        <v>105906.66999999993</v>
      </c>
      <c r="J58" s="154">
        <v>100874.44</v>
      </c>
      <c r="K58" s="202">
        <v>95104.369999999879</v>
      </c>
      <c r="L58" s="202">
        <v>125189.41999999995</v>
      </c>
      <c r="M58" s="202">
        <v>143649.37999999992</v>
      </c>
      <c r="N58" s="202">
        <v>142575.53000000003</v>
      </c>
      <c r="O58" s="119"/>
      <c r="P58" s="52" t="str">
        <f t="shared" si="110"/>
        <v/>
      </c>
      <c r="R58" s="109" t="s">
        <v>80</v>
      </c>
      <c r="S58" s="117">
        <v>17333.093000000012</v>
      </c>
      <c r="T58" s="154">
        <v>19429.269</v>
      </c>
      <c r="U58" s="154">
        <v>22173.393</v>
      </c>
      <c r="V58" s="154">
        <v>23485.576000000015</v>
      </c>
      <c r="W58" s="154">
        <v>20594.052000000025</v>
      </c>
      <c r="X58" s="154">
        <v>21320.543000000012</v>
      </c>
      <c r="Y58" s="154">
        <v>22518.471000000009</v>
      </c>
      <c r="Z58" s="154">
        <v>23832.374000000018</v>
      </c>
      <c r="AA58" s="154">
        <v>25445.677</v>
      </c>
      <c r="AB58" s="154">
        <v>24566.240999999998</v>
      </c>
      <c r="AC58" s="154">
        <v>31984.679000000015</v>
      </c>
      <c r="AD58" s="154">
        <v>35298.485999999997</v>
      </c>
      <c r="AE58" s="154">
        <v>41312.681000000026</v>
      </c>
      <c r="AF58" s="119"/>
      <c r="AG58" s="52">
        <f t="shared" si="111"/>
        <v>-1</v>
      </c>
      <c r="AI58" s="198">
        <f t="shared" si="98"/>
        <v>1.6675286305808483</v>
      </c>
      <c r="AJ58" s="157">
        <f t="shared" si="99"/>
        <v>1.5335201199016324</v>
      </c>
      <c r="AK58" s="157">
        <f t="shared" si="100"/>
        <v>1.7218122402971472</v>
      </c>
      <c r="AL58" s="157">
        <f t="shared" si="101"/>
        <v>2.1904030522566904</v>
      </c>
      <c r="AM58" s="157">
        <f t="shared" si="102"/>
        <v>2.2098559498187784</v>
      </c>
      <c r="AN58" s="157">
        <f t="shared" si="103"/>
        <v>1.9543144793232015</v>
      </c>
      <c r="AO58" s="157">
        <f t="shared" si="104"/>
        <v>2.3412179443459293</v>
      </c>
      <c r="AP58" s="157">
        <f t="shared" si="105"/>
        <v>2.250318511572504</v>
      </c>
      <c r="AQ58" s="157">
        <f t="shared" si="106"/>
        <v>2.5225098647387783</v>
      </c>
      <c r="AR58" s="157">
        <f t="shared" si="107"/>
        <v>2.5830822495328061</v>
      </c>
      <c r="AS58" s="157">
        <f t="shared" si="108"/>
        <v>2.554902722610267</v>
      </c>
      <c r="AT58" s="157">
        <f t="shared" si="108"/>
        <v>2.4572668535012139</v>
      </c>
      <c r="AU58" s="157">
        <f t="shared" si="112"/>
        <v>2.8975996792717531</v>
      </c>
      <c r="AV58" s="157"/>
      <c r="AW58" s="52" t="str">
        <f t="shared" ref="AW58" si="122">IF(AV58="","",(AV58-AU58)/AU58)</f>
        <v/>
      </c>
      <c r="AZ58" s="105"/>
    </row>
    <row r="59" spans="1:52" ht="20.100000000000001" customHeight="1" x14ac:dyDescent="0.25">
      <c r="A59" s="121" t="s">
        <v>81</v>
      </c>
      <c r="B59" s="117">
        <v>137727.64000000004</v>
      </c>
      <c r="C59" s="154">
        <v>135396.7600000001</v>
      </c>
      <c r="D59" s="154">
        <v>128850.10999999991</v>
      </c>
      <c r="E59" s="154">
        <v>149577.98000000007</v>
      </c>
      <c r="F59" s="154">
        <v>166278.61999999994</v>
      </c>
      <c r="G59" s="154">
        <v>139990.40999999989</v>
      </c>
      <c r="H59" s="154">
        <v>114966.93999999992</v>
      </c>
      <c r="I59" s="154">
        <v>120221.59999999985</v>
      </c>
      <c r="J59" s="154">
        <v>102458.58</v>
      </c>
      <c r="K59" s="202">
        <v>130379.02000000002</v>
      </c>
      <c r="L59" s="202">
        <v>176086.6500000002</v>
      </c>
      <c r="M59" s="202">
        <v>152978.70999999976</v>
      </c>
      <c r="N59" s="202">
        <v>184217.21000000008</v>
      </c>
      <c r="O59" s="119"/>
      <c r="P59" s="52" t="str">
        <f t="shared" si="110"/>
        <v/>
      </c>
      <c r="R59" s="109" t="s">
        <v>81</v>
      </c>
      <c r="S59" s="117">
        <v>27788.44999999999</v>
      </c>
      <c r="T59" s="154">
        <v>28869.683000000026</v>
      </c>
      <c r="U59" s="154">
        <v>26669.555999999982</v>
      </c>
      <c r="V59" s="154">
        <v>36191.052999999971</v>
      </c>
      <c r="W59" s="154">
        <v>36827.313000000016</v>
      </c>
      <c r="X59" s="154">
        <v>34137.561000000023</v>
      </c>
      <c r="Y59" s="154">
        <v>30078.559999999987</v>
      </c>
      <c r="Z59" s="154">
        <v>32961.33</v>
      </c>
      <c r="AA59" s="154">
        <v>30391.468000000001</v>
      </c>
      <c r="AB59" s="154">
        <v>34622.571999999993</v>
      </c>
      <c r="AC59" s="154">
        <v>49065.408999999992</v>
      </c>
      <c r="AD59" s="154">
        <v>50534.001999999964</v>
      </c>
      <c r="AE59" s="154">
        <v>54675.740000000056</v>
      </c>
      <c r="AF59" s="119"/>
      <c r="AG59" s="52">
        <f t="shared" si="111"/>
        <v>-1</v>
      </c>
      <c r="AI59" s="198">
        <f t="shared" si="98"/>
        <v>2.0176378539558204</v>
      </c>
      <c r="AJ59" s="157">
        <f t="shared" si="99"/>
        <v>2.1322284964573752</v>
      </c>
      <c r="AK59" s="157">
        <f t="shared" si="100"/>
        <v>2.0698124355501131</v>
      </c>
      <c r="AL59" s="157">
        <f t="shared" si="101"/>
        <v>2.4195441735474672</v>
      </c>
      <c r="AM59" s="157">
        <f t="shared" si="102"/>
        <v>2.2147954439362096</v>
      </c>
      <c r="AN59" s="157">
        <f t="shared" si="103"/>
        <v>2.4385642559372496</v>
      </c>
      <c r="AO59" s="157">
        <f t="shared" si="104"/>
        <v>2.6162790798815738</v>
      </c>
      <c r="AP59" s="157">
        <f t="shared" si="105"/>
        <v>2.741714467283753</v>
      </c>
      <c r="AQ59" s="157">
        <f t="shared" si="106"/>
        <v>2.9662199105238427</v>
      </c>
      <c r="AR59" s="157">
        <f t="shared" si="107"/>
        <v>2.6555324622013563</v>
      </c>
      <c r="AS59" s="157">
        <f t="shared" si="108"/>
        <v>2.786435485029668</v>
      </c>
      <c r="AT59" s="157">
        <f t="shared" si="108"/>
        <v>3.3033356079417873</v>
      </c>
      <c r="AU59" s="157">
        <f t="shared" si="112"/>
        <v>2.9680039123380508</v>
      </c>
      <c r="AV59" s="157"/>
      <c r="AW59" s="52" t="str">
        <f t="shared" ref="AW59" si="123">IF(AV59="","",(AV59-AU59)/AU59)</f>
        <v/>
      </c>
      <c r="AZ59" s="105"/>
    </row>
    <row r="60" spans="1:52" ht="20.100000000000001" customHeight="1" x14ac:dyDescent="0.25">
      <c r="A60" s="121" t="s">
        <v>82</v>
      </c>
      <c r="B60" s="117">
        <v>96321.399999999951</v>
      </c>
      <c r="C60" s="154">
        <v>139396.15999999995</v>
      </c>
      <c r="D60" s="154">
        <v>143871.70000000001</v>
      </c>
      <c r="E60" s="154">
        <v>165296.83000000013</v>
      </c>
      <c r="F60" s="154">
        <v>162972.80000000025</v>
      </c>
      <c r="G60" s="154">
        <v>134613.07000000015</v>
      </c>
      <c r="H60" s="154">
        <v>111063.55999999998</v>
      </c>
      <c r="I60" s="154">
        <v>140311.11000000004</v>
      </c>
      <c r="J60" s="154">
        <v>124944.51</v>
      </c>
      <c r="K60" s="202">
        <v>160061.01999999993</v>
      </c>
      <c r="L60" s="202">
        <v>197211.97000000015</v>
      </c>
      <c r="M60" s="202">
        <v>167044.91999999978</v>
      </c>
      <c r="N60" s="202">
        <v>168976.55999999997</v>
      </c>
      <c r="O60" s="119"/>
      <c r="P60" s="52" t="str">
        <f t="shared" si="110"/>
        <v/>
      </c>
      <c r="R60" s="109" t="s">
        <v>82</v>
      </c>
      <c r="S60" s="117">
        <v>22777.257000000005</v>
      </c>
      <c r="T60" s="154">
        <v>31524.350999999995</v>
      </c>
      <c r="U60" s="154">
        <v>36803.372000000003</v>
      </c>
      <c r="V60" s="154">
        <v>39015.558000000005</v>
      </c>
      <c r="W60" s="154">
        <v>41900.000000000029</v>
      </c>
      <c r="X60" s="154">
        <v>32669.316000000006</v>
      </c>
      <c r="Y60" s="154">
        <v>30619.310999999994</v>
      </c>
      <c r="Z60" s="154">
        <v>36041.668000000012</v>
      </c>
      <c r="AA60" s="154">
        <v>37442.144</v>
      </c>
      <c r="AB60" s="154">
        <v>42329.99000000002</v>
      </c>
      <c r="AC60" s="154">
        <v>56468.258000000016</v>
      </c>
      <c r="AD60" s="154">
        <v>50409.224999999999</v>
      </c>
      <c r="AE60" s="154">
        <v>53915.886999999995</v>
      </c>
      <c r="AF60" s="119"/>
      <c r="AG60" s="52">
        <f t="shared" si="111"/>
        <v>-1</v>
      </c>
      <c r="AI60" s="198">
        <f t="shared" si="98"/>
        <v>2.3647140718469641</v>
      </c>
      <c r="AJ60" s="157">
        <f t="shared" si="99"/>
        <v>2.2614935016861302</v>
      </c>
      <c r="AK60" s="157">
        <f t="shared" si="100"/>
        <v>2.5580688905462297</v>
      </c>
      <c r="AL60" s="157">
        <f t="shared" si="101"/>
        <v>2.3603331049966276</v>
      </c>
      <c r="AM60" s="157">
        <f t="shared" si="102"/>
        <v>2.5709811698639262</v>
      </c>
      <c r="AN60" s="157">
        <f t="shared" si="103"/>
        <v>2.426905203187177</v>
      </c>
      <c r="AO60" s="157">
        <f t="shared" si="104"/>
        <v>2.7569178405590455</v>
      </c>
      <c r="AP60" s="157">
        <f t="shared" si="105"/>
        <v>2.568696662723287</v>
      </c>
      <c r="AQ60" s="157">
        <f t="shared" si="106"/>
        <v>2.9967018158701015</v>
      </c>
      <c r="AR60" s="157">
        <f t="shared" si="107"/>
        <v>2.6446157846551293</v>
      </c>
      <c r="AS60" s="157">
        <f t="shared" si="108"/>
        <v>2.8633281235413843</v>
      </c>
      <c r="AT60" s="157">
        <f t="shared" si="108"/>
        <v>3.0177047586960484</v>
      </c>
      <c r="AU60" s="157">
        <f t="shared" si="112"/>
        <v>3.1907317204232353</v>
      </c>
      <c r="AV60" s="157"/>
      <c r="AW60" s="52" t="str">
        <f t="shared" ref="AW60" si="124">IF(AV60="","",(AV60-AU60)/AU60)</f>
        <v/>
      </c>
      <c r="AZ60" s="105"/>
    </row>
    <row r="61" spans="1:52" ht="20.100000000000001" customHeight="1" x14ac:dyDescent="0.25">
      <c r="A61" s="121" t="s">
        <v>83</v>
      </c>
      <c r="B61" s="117">
        <v>128709.03000000012</v>
      </c>
      <c r="C61" s="154">
        <v>150076.9599999999</v>
      </c>
      <c r="D61" s="154">
        <v>143385.01999999976</v>
      </c>
      <c r="E61" s="154">
        <v>130629.12999999999</v>
      </c>
      <c r="F61" s="154">
        <v>133047.13999999996</v>
      </c>
      <c r="G61" s="154">
        <v>119520.93999999986</v>
      </c>
      <c r="H61" s="154">
        <v>122238.15999999995</v>
      </c>
      <c r="I61" s="154">
        <v>104404.10999999999</v>
      </c>
      <c r="J61" s="154">
        <v>112380.65</v>
      </c>
      <c r="K61" s="202">
        <v>122802.49999999997</v>
      </c>
      <c r="L61" s="202">
        <v>177093.93000000025</v>
      </c>
      <c r="M61" s="202">
        <v>164471.48999999987</v>
      </c>
      <c r="N61" s="202">
        <v>192380.64999999997</v>
      </c>
      <c r="O61" s="119"/>
      <c r="P61" s="52" t="str">
        <f t="shared" si="110"/>
        <v/>
      </c>
      <c r="R61" s="109" t="s">
        <v>83</v>
      </c>
      <c r="S61" s="117">
        <v>25464.052000000007</v>
      </c>
      <c r="T61" s="154">
        <v>29523.48000000001</v>
      </c>
      <c r="U61" s="154">
        <v>31498.723000000002</v>
      </c>
      <c r="V61" s="154">
        <v>30997.326000000052</v>
      </c>
      <c r="W61" s="154">
        <v>32940.034999999967</v>
      </c>
      <c r="X61" s="154">
        <v>29831.125000000007</v>
      </c>
      <c r="Y61" s="154">
        <v>34519.751000000018</v>
      </c>
      <c r="Z61" s="154">
        <v>30903.571</v>
      </c>
      <c r="AA61" s="154">
        <v>32156.462</v>
      </c>
      <c r="AB61" s="154">
        <v>33336.43499999999</v>
      </c>
      <c r="AC61" s="154">
        <v>49473.65399999998</v>
      </c>
      <c r="AD61" s="154">
        <v>50897.267000000043</v>
      </c>
      <c r="AE61" s="154">
        <v>57319.658000000054</v>
      </c>
      <c r="AF61" s="119"/>
      <c r="AG61" s="52">
        <f t="shared" si="111"/>
        <v>-1</v>
      </c>
      <c r="AI61" s="198">
        <f t="shared" ref="AI61:AJ67" si="125">(S61/B61)*10</f>
        <v>1.9784200067392308</v>
      </c>
      <c r="AJ61" s="157">
        <f t="shared" si="125"/>
        <v>1.9672226836151285</v>
      </c>
      <c r="AK61" s="157">
        <f t="shared" ref="AK61:AT63" si="126">IF(U61="","",(U61/D61)*10)</f>
        <v>2.1967931517532344</v>
      </c>
      <c r="AL61" s="157">
        <f t="shared" si="126"/>
        <v>2.3729260081576027</v>
      </c>
      <c r="AM61" s="157">
        <f t="shared" si="126"/>
        <v>2.4758168420606395</v>
      </c>
      <c r="AN61" s="157">
        <f t="shared" si="126"/>
        <v>2.4958910965727048</v>
      </c>
      <c r="AO61" s="157">
        <f t="shared" si="126"/>
        <v>2.8239750172941114</v>
      </c>
      <c r="AP61" s="157">
        <f t="shared" si="126"/>
        <v>2.95999563618712</v>
      </c>
      <c r="AQ61" s="157">
        <f t="shared" si="126"/>
        <v>2.8613877922934243</v>
      </c>
      <c r="AR61" s="157">
        <f t="shared" si="126"/>
        <v>2.7146381384743794</v>
      </c>
      <c r="AS61" s="157">
        <f t="shared" si="126"/>
        <v>2.7936391721613445</v>
      </c>
      <c r="AT61" s="157">
        <f t="shared" si="126"/>
        <v>3.094595117974555</v>
      </c>
      <c r="AU61" s="157">
        <f t="shared" ref="AU61:AV63" si="127">IF(AE61="","",(AE61/N61)*10)</f>
        <v>2.9794918563795303</v>
      </c>
      <c r="AV61" s="157" t="str">
        <f t="shared" si="127"/>
        <v/>
      </c>
      <c r="AW61" s="52" t="str">
        <f t="shared" ref="AW61:AW67" si="128">IF(AV61="","",(AV61-AU61)/AU61)</f>
        <v/>
      </c>
      <c r="AZ61" s="105"/>
    </row>
    <row r="62" spans="1:52" ht="20.100000000000001" customHeight="1" thickBot="1" x14ac:dyDescent="0.3">
      <c r="A62" s="122" t="s">
        <v>84</v>
      </c>
      <c r="B62" s="196">
        <v>76422.39</v>
      </c>
      <c r="C62" s="155">
        <v>98632.750000000015</v>
      </c>
      <c r="D62" s="155">
        <v>93700.91999999994</v>
      </c>
      <c r="E62" s="155">
        <v>82943.079999999973</v>
      </c>
      <c r="F62" s="155">
        <v>100845.22000000002</v>
      </c>
      <c r="G62" s="155">
        <v>82769.729999999952</v>
      </c>
      <c r="H62" s="155">
        <v>78072.589999999866</v>
      </c>
      <c r="I62" s="155">
        <v>92901.83</v>
      </c>
      <c r="J62" s="155">
        <v>77572.28</v>
      </c>
      <c r="K62" s="203">
        <v>90006.149999999892</v>
      </c>
      <c r="L62" s="203">
        <v>119138.44999999997</v>
      </c>
      <c r="M62" s="203">
        <v>123755.49</v>
      </c>
      <c r="N62" s="203">
        <v>107840.05999999992</v>
      </c>
      <c r="O62" s="123"/>
      <c r="P62" s="52" t="str">
        <f t="shared" si="110"/>
        <v/>
      </c>
      <c r="R62" s="110" t="s">
        <v>84</v>
      </c>
      <c r="S62" s="196">
        <v>15596.707000000013</v>
      </c>
      <c r="T62" s="155">
        <v>18332.828999999987</v>
      </c>
      <c r="U62" s="155">
        <v>21648.361999999994</v>
      </c>
      <c r="V62" s="155">
        <v>20693.550999999999</v>
      </c>
      <c r="W62" s="155">
        <v>23770.443999999989</v>
      </c>
      <c r="X62" s="155">
        <v>22065.902999999984</v>
      </c>
      <c r="Y62" s="155">
        <v>24906.423000000003</v>
      </c>
      <c r="Z62" s="155">
        <v>28016.947000000004</v>
      </c>
      <c r="AA62" s="155">
        <v>26292.933000000001</v>
      </c>
      <c r="AB62" s="155">
        <v>27722.498999999978</v>
      </c>
      <c r="AC62" s="155">
        <v>34797.590000000011</v>
      </c>
      <c r="AD62" s="155">
        <v>34642.825000000055</v>
      </c>
      <c r="AE62" s="155">
        <v>33058.543999999987</v>
      </c>
      <c r="AF62" s="123"/>
      <c r="AG62" s="52">
        <f t="shared" si="111"/>
        <v>-1</v>
      </c>
      <c r="AI62" s="198">
        <f t="shared" si="125"/>
        <v>2.0408556968710365</v>
      </c>
      <c r="AJ62" s="157">
        <f t="shared" si="125"/>
        <v>1.8586959199657298</v>
      </c>
      <c r="AK62" s="157">
        <f t="shared" si="126"/>
        <v>2.3103681372605527</v>
      </c>
      <c r="AL62" s="157">
        <f t="shared" si="126"/>
        <v>2.494909882777443</v>
      </c>
      <c r="AM62" s="157">
        <f t="shared" si="126"/>
        <v>2.357121537342076</v>
      </c>
      <c r="AN62" s="157">
        <f t="shared" si="126"/>
        <v>2.6659387435479127</v>
      </c>
      <c r="AO62" s="157">
        <f t="shared" si="126"/>
        <v>3.190162257970441</v>
      </c>
      <c r="AP62" s="157">
        <f t="shared" si="126"/>
        <v>3.0157583548138938</v>
      </c>
      <c r="AQ62" s="157">
        <f t="shared" si="126"/>
        <v>3.3894753383554024</v>
      </c>
      <c r="AR62" s="157">
        <f t="shared" si="126"/>
        <v>3.080067195408315</v>
      </c>
      <c r="AS62" s="157">
        <f t="shared" si="126"/>
        <v>2.920769071613742</v>
      </c>
      <c r="AT62" s="157">
        <f t="shared" si="126"/>
        <v>2.7992960150697193</v>
      </c>
      <c r="AU62" s="157">
        <f t="shared" si="127"/>
        <v>3.0655160985630028</v>
      </c>
      <c r="AV62" s="157" t="str">
        <f t="shared" si="127"/>
        <v/>
      </c>
      <c r="AW62" s="52" t="str">
        <f t="shared" si="128"/>
        <v/>
      </c>
      <c r="AZ62" s="105"/>
    </row>
    <row r="63" spans="1:52" ht="20.100000000000001" customHeight="1" thickBot="1" x14ac:dyDescent="0.3">
      <c r="A63" s="35" t="str">
        <f>A19</f>
        <v>jan-abr</v>
      </c>
      <c r="B63" s="167">
        <f>SUM(B51:B54)</f>
        <v>320773.06000000006</v>
      </c>
      <c r="C63" s="168">
        <f t="shared" ref="C63:O63" si="129">SUM(C51:C54)</f>
        <v>358695.35000000009</v>
      </c>
      <c r="D63" s="168">
        <f t="shared" si="129"/>
        <v>455619.96</v>
      </c>
      <c r="E63" s="168">
        <f t="shared" si="129"/>
        <v>434730.71999999991</v>
      </c>
      <c r="F63" s="168">
        <f t="shared" si="129"/>
        <v>413421.79999999981</v>
      </c>
      <c r="G63" s="168">
        <f t="shared" si="129"/>
        <v>452398.57000000007</v>
      </c>
      <c r="H63" s="168">
        <f t="shared" si="129"/>
        <v>313755.39999999985</v>
      </c>
      <c r="I63" s="168">
        <f t="shared" si="129"/>
        <v>381477.37999999983</v>
      </c>
      <c r="J63" s="168">
        <f t="shared" si="129"/>
        <v>406989.56000000006</v>
      </c>
      <c r="K63" s="168">
        <f t="shared" si="129"/>
        <v>424779.81999999966</v>
      </c>
      <c r="L63" s="168">
        <f t="shared" si="129"/>
        <v>505312.42000000004</v>
      </c>
      <c r="M63" s="168">
        <f t="shared" si="129"/>
        <v>559124.55000000005</v>
      </c>
      <c r="N63" s="168">
        <f t="shared" si="129"/>
        <v>542789.66999999981</v>
      </c>
      <c r="O63" s="169">
        <f t="shared" si="129"/>
        <v>539540.78999999992</v>
      </c>
      <c r="P63" s="57">
        <f t="shared" si="110"/>
        <v>-5.9855229006106347E-3</v>
      </c>
      <c r="R63" s="109"/>
      <c r="S63" s="167">
        <f>SUM(S51:S54)</f>
        <v>62062.630000000005</v>
      </c>
      <c r="T63" s="168">
        <f t="shared" ref="T63:AF63" si="130">SUM(T51:T54)</f>
        <v>70411.627999999997</v>
      </c>
      <c r="U63" s="168">
        <f t="shared" si="130"/>
        <v>82802.727000000028</v>
      </c>
      <c r="V63" s="168">
        <f t="shared" si="130"/>
        <v>86398.503999999986</v>
      </c>
      <c r="W63" s="168">
        <f t="shared" si="130"/>
        <v>83795.294999999998</v>
      </c>
      <c r="X63" s="168">
        <f t="shared" si="130"/>
        <v>92489.30399999996</v>
      </c>
      <c r="Y63" s="168">
        <f t="shared" si="130"/>
        <v>80180.72</v>
      </c>
      <c r="Z63" s="168">
        <f t="shared" si="130"/>
        <v>95485.369999999981</v>
      </c>
      <c r="AA63" s="168">
        <f t="shared" si="130"/>
        <v>103948.18700000001</v>
      </c>
      <c r="AB63" s="168">
        <f t="shared" si="130"/>
        <v>107639.21400000004</v>
      </c>
      <c r="AC63" s="168">
        <f t="shared" si="130"/>
        <v>131716.49000000005</v>
      </c>
      <c r="AD63" s="168">
        <f t="shared" si="130"/>
        <v>148459.44699999999</v>
      </c>
      <c r="AE63" s="168">
        <f t="shared" si="130"/>
        <v>152085.69700000001</v>
      </c>
      <c r="AF63" s="169">
        <f t="shared" si="130"/>
        <v>154186.78100000008</v>
      </c>
      <c r="AG63" s="57">
        <f t="shared" ref="AG63:AG67" si="131">IF(AF63="","",(AF63-AE63)/AE63)</f>
        <v>1.3815132135667305E-2</v>
      </c>
      <c r="AI63" s="199">
        <f t="shared" si="125"/>
        <v>1.9347831142677629</v>
      </c>
      <c r="AJ63" s="173">
        <f t="shared" si="125"/>
        <v>1.9629924948845858</v>
      </c>
      <c r="AK63" s="173">
        <f t="shared" si="126"/>
        <v>1.8173639056550557</v>
      </c>
      <c r="AL63" s="173">
        <f t="shared" si="126"/>
        <v>1.9874027765969704</v>
      </c>
      <c r="AM63" s="173">
        <f t="shared" si="126"/>
        <v>2.0268717082650225</v>
      </c>
      <c r="AN63" s="173">
        <f t="shared" si="126"/>
        <v>2.044420785857036</v>
      </c>
      <c r="AO63" s="173">
        <f t="shared" si="126"/>
        <v>2.5555168134158022</v>
      </c>
      <c r="AP63" s="173">
        <f t="shared" si="126"/>
        <v>2.5030414647390109</v>
      </c>
      <c r="AQ63" s="173">
        <f t="shared" si="126"/>
        <v>2.5540750234477754</v>
      </c>
      <c r="AR63" s="173">
        <f t="shared" si="126"/>
        <v>2.5340001791987228</v>
      </c>
      <c r="AS63" s="173">
        <f t="shared" si="126"/>
        <v>2.6066347231283182</v>
      </c>
      <c r="AT63" s="173">
        <f t="shared" si="126"/>
        <v>2.6552124566878699</v>
      </c>
      <c r="AU63" s="173">
        <f t="shared" si="127"/>
        <v>2.8019268863388662</v>
      </c>
      <c r="AV63" s="173">
        <f t="shared" si="127"/>
        <v>2.8577409504108129</v>
      </c>
      <c r="AW63" s="61">
        <f t="shared" si="128"/>
        <v>1.9919885969928372E-2</v>
      </c>
      <c r="AZ63" s="105"/>
    </row>
    <row r="64" spans="1:52" ht="20.100000000000001" customHeight="1" x14ac:dyDescent="0.25">
      <c r="A64" s="121" t="s">
        <v>85</v>
      </c>
      <c r="B64" s="117">
        <f>SUM(B51:B53)</f>
        <v>234491.43</v>
      </c>
      <c r="C64" s="154">
        <f>SUM(C51:C53)</f>
        <v>268123.53000000009</v>
      </c>
      <c r="D64" s="154">
        <f>SUM(D51:D53)</f>
        <v>341123.42000000004</v>
      </c>
      <c r="E64" s="154">
        <f t="shared" ref="E64:N64" si="132">SUM(E51:E53)</f>
        <v>307586.39999999991</v>
      </c>
      <c r="F64" s="154">
        <f t="shared" si="132"/>
        <v>312002.81999999983</v>
      </c>
      <c r="G64" s="154">
        <f t="shared" si="132"/>
        <v>314085.74999999994</v>
      </c>
      <c r="H64" s="154">
        <f t="shared" si="132"/>
        <v>225185.55999999994</v>
      </c>
      <c r="I64" s="154">
        <f t="shared" si="132"/>
        <v>291368.51999999996</v>
      </c>
      <c r="J64" s="154">
        <f t="shared" si="132"/>
        <v>290915.21000000002</v>
      </c>
      <c r="K64" s="154">
        <f t="shared" si="132"/>
        <v>314581.43999999971</v>
      </c>
      <c r="L64" s="154">
        <f t="shared" si="132"/>
        <v>387624.22000000009</v>
      </c>
      <c r="M64" s="154">
        <f t="shared" ref="M64" si="133">SUM(M51:M53)</f>
        <v>406414.75</v>
      </c>
      <c r="N64" s="154">
        <f t="shared" si="132"/>
        <v>412700.89999999979</v>
      </c>
      <c r="O64" s="154">
        <f>SUM(O51:O53)</f>
        <v>414188.26999999996</v>
      </c>
      <c r="P64" s="52">
        <f t="shared" si="110"/>
        <v>3.6039902021056188E-3</v>
      </c>
      <c r="R64" s="108" t="s">
        <v>85</v>
      </c>
      <c r="S64" s="117">
        <f>SUM(S51:S53)</f>
        <v>45609.39</v>
      </c>
      <c r="T64" s="154">
        <f>SUM(T51:T53)</f>
        <v>53062.921000000002</v>
      </c>
      <c r="U64" s="154">
        <f>SUM(U51:U53)</f>
        <v>61321.651000000027</v>
      </c>
      <c r="V64" s="154">
        <f>SUM(V51:V53)</f>
        <v>63351.315999999992</v>
      </c>
      <c r="W64" s="154">
        <f t="shared" ref="W64:AE64" si="134">SUM(W51:W53)</f>
        <v>61448.611999999994</v>
      </c>
      <c r="X64" s="154">
        <f t="shared" si="134"/>
        <v>65590.697999999975</v>
      </c>
      <c r="Y64" s="154">
        <f t="shared" si="134"/>
        <v>58604.442999999985</v>
      </c>
      <c r="Z64" s="154">
        <f t="shared" si="134"/>
        <v>74095.891999999963</v>
      </c>
      <c r="AA64" s="154">
        <f t="shared" si="134"/>
        <v>76343.599000000002</v>
      </c>
      <c r="AB64" s="154">
        <f t="shared" si="134"/>
        <v>80321.476000000039</v>
      </c>
      <c r="AC64" s="154">
        <f t="shared" si="134"/>
        <v>99368.438000000038</v>
      </c>
      <c r="AD64" s="154">
        <f t="shared" ref="AD64" si="135">SUM(AD51:AD53)</f>
        <v>107006.38200000001</v>
      </c>
      <c r="AE64" s="154">
        <f t="shared" si="134"/>
        <v>114707.06400000004</v>
      </c>
      <c r="AF64" s="119">
        <f>IF(AF53="","",SUM(AF51:AF53))</f>
        <v>116632.33500000011</v>
      </c>
      <c r="AG64" s="52">
        <f t="shared" si="131"/>
        <v>1.6784240942650797E-2</v>
      </c>
      <c r="AI64" s="197">
        <f t="shared" si="125"/>
        <v>1.9450344091466372</v>
      </c>
      <c r="AJ64" s="156">
        <f t="shared" si="125"/>
        <v>1.9790475308153666</v>
      </c>
      <c r="AK64" s="156">
        <f t="shared" ref="AK64:AT66" si="136">(U64/D64)*10</f>
        <v>1.7976382565582869</v>
      </c>
      <c r="AL64" s="156">
        <f t="shared" si="136"/>
        <v>2.0596266935079059</v>
      </c>
      <c r="AM64" s="156">
        <f t="shared" si="136"/>
        <v>1.9694889937212756</v>
      </c>
      <c r="AN64" s="156">
        <f t="shared" si="136"/>
        <v>2.0883054388809423</v>
      </c>
      <c r="AO64" s="156">
        <f t="shared" si="136"/>
        <v>2.6024956040698171</v>
      </c>
      <c r="AP64" s="156">
        <f t="shared" si="136"/>
        <v>2.5430301118322589</v>
      </c>
      <c r="AQ64" s="156">
        <f t="shared" si="136"/>
        <v>2.6242560160398627</v>
      </c>
      <c r="AR64" s="156">
        <f t="shared" si="136"/>
        <v>2.5532808292822393</v>
      </c>
      <c r="AS64" s="156">
        <f t="shared" si="136"/>
        <v>2.5635250036749513</v>
      </c>
      <c r="AT64" s="156">
        <f t="shared" si="136"/>
        <v>2.6329354926217619</v>
      </c>
      <c r="AU64" s="156">
        <f t="shared" ref="AU64:AV66" si="137">(AE64/N64)*10</f>
        <v>2.7794236455505694</v>
      </c>
      <c r="AV64" s="156">
        <f t="shared" si="137"/>
        <v>2.8159255934505367</v>
      </c>
      <c r="AW64" s="61">
        <f t="shared" si="128"/>
        <v>1.3132919826166593E-2</v>
      </c>
    </row>
    <row r="65" spans="1:49" ht="20.100000000000001" customHeight="1" x14ac:dyDescent="0.25">
      <c r="A65" s="121" t="s">
        <v>86</v>
      </c>
      <c r="B65" s="117">
        <f>SUM(B54:B56)</f>
        <v>270632.65000000014</v>
      </c>
      <c r="C65" s="154">
        <f>SUM(C54:C56)</f>
        <v>330331.44000000012</v>
      </c>
      <c r="D65" s="154">
        <f>SUM(D54:D56)</f>
        <v>371262.24999999988</v>
      </c>
      <c r="E65" s="154">
        <f t="shared" ref="E65:N65" si="138">SUM(E54:E56)</f>
        <v>341280.04000000004</v>
      </c>
      <c r="F65" s="154">
        <f t="shared" si="138"/>
        <v>330986.2099999999</v>
      </c>
      <c r="G65" s="154">
        <f t="shared" si="138"/>
        <v>352389.62000000011</v>
      </c>
      <c r="H65" s="154">
        <f t="shared" si="138"/>
        <v>271249.88999999984</v>
      </c>
      <c r="I65" s="154">
        <f t="shared" si="138"/>
        <v>338059.84999999963</v>
      </c>
      <c r="J65" s="154">
        <f t="shared" si="138"/>
        <v>341622.02</v>
      </c>
      <c r="K65" s="154">
        <f t="shared" si="138"/>
        <v>348164.02999999968</v>
      </c>
      <c r="L65" s="154">
        <f t="shared" si="138"/>
        <v>373006.16999999981</v>
      </c>
      <c r="M65" s="154">
        <f t="shared" ref="M65" si="139">SUM(M54:M56)</f>
        <v>455027.89</v>
      </c>
      <c r="N65" s="154">
        <f t="shared" si="138"/>
        <v>411269.95999999973</v>
      </c>
      <c r="O65" s="154"/>
      <c r="P65" s="52"/>
      <c r="R65" s="109" t="s">
        <v>86</v>
      </c>
      <c r="S65" s="117">
        <f>SUM(S54:S56)</f>
        <v>52069.507000000012</v>
      </c>
      <c r="T65" s="154">
        <f>SUM(T54:T56)</f>
        <v>57799.210999999981</v>
      </c>
      <c r="U65" s="154">
        <f>SUM(U54:U56)</f>
        <v>67284.703999999983</v>
      </c>
      <c r="V65" s="154">
        <f>SUM(V54:V56)</f>
        <v>68302.889999999985</v>
      </c>
      <c r="W65" s="154">
        <f t="shared" ref="W65:AE65" si="140">SUM(W54:W56)</f>
        <v>68997.127000000022</v>
      </c>
      <c r="X65" s="154">
        <f t="shared" si="140"/>
        <v>75648.96299999996</v>
      </c>
      <c r="Y65" s="154">
        <f t="shared" si="140"/>
        <v>65293.128000000026</v>
      </c>
      <c r="Z65" s="154">
        <f t="shared" si="140"/>
        <v>80241.398000000045</v>
      </c>
      <c r="AA65" s="154">
        <f t="shared" si="140"/>
        <v>84590.548999999999</v>
      </c>
      <c r="AB65" s="154">
        <f t="shared" si="140"/>
        <v>84889.636000000028</v>
      </c>
      <c r="AC65" s="154">
        <f t="shared" si="140"/>
        <v>93771.617999999988</v>
      </c>
      <c r="AD65" s="154">
        <f t="shared" ref="AD65" si="141">SUM(AD54:AD56)</f>
        <v>121302.12800000008</v>
      </c>
      <c r="AE65" s="154">
        <f t="shared" si="140"/>
        <v>117925.73600000003</v>
      </c>
      <c r="AF65" s="119" t="str">
        <f>IF(AF56="","",SUM(AF54:AF56))</f>
        <v/>
      </c>
      <c r="AG65" s="52" t="str">
        <f t="shared" si="131"/>
        <v/>
      </c>
      <c r="AI65" s="198">
        <f t="shared" si="125"/>
        <v>1.9239920608248851</v>
      </c>
      <c r="AJ65" s="157">
        <f t="shared" si="125"/>
        <v>1.7497338733485361</v>
      </c>
      <c r="AK65" s="157">
        <f t="shared" si="136"/>
        <v>1.8123227987763368</v>
      </c>
      <c r="AL65" s="157">
        <f t="shared" si="136"/>
        <v>2.0013737105750451</v>
      </c>
      <c r="AM65" s="157">
        <f t="shared" si="136"/>
        <v>2.0845921949437121</v>
      </c>
      <c r="AN65" s="157">
        <f t="shared" si="136"/>
        <v>2.1467420918924893</v>
      </c>
      <c r="AO65" s="157">
        <f t="shared" si="136"/>
        <v>2.4071209024269122</v>
      </c>
      <c r="AP65" s="157">
        <f t="shared" si="136"/>
        <v>2.3735855648045794</v>
      </c>
      <c r="AQ65" s="157">
        <f t="shared" si="136"/>
        <v>2.4761445119960355</v>
      </c>
      <c r="AR65" s="157">
        <f t="shared" si="136"/>
        <v>2.4382081055300313</v>
      </c>
      <c r="AS65" s="157">
        <f t="shared" si="136"/>
        <v>2.5139428122596481</v>
      </c>
      <c r="AT65" s="157">
        <f t="shared" si="136"/>
        <v>2.6658174293448273</v>
      </c>
      <c r="AU65" s="157">
        <f t="shared" si="137"/>
        <v>2.8673559333144611</v>
      </c>
      <c r="AV65" s="157" t="str">
        <f t="shared" ref="AV65:AV66" si="142">IF(AF60="","",(AF65/O65)*10)</f>
        <v/>
      </c>
      <c r="AW65" s="52" t="str">
        <f t="shared" ref="AW65:AW66" si="143">IF(AV65="","",(AV65-AU65)/AU65)</f>
        <v/>
      </c>
    </row>
    <row r="66" spans="1:49" ht="20.100000000000001" customHeight="1" x14ac:dyDescent="0.25">
      <c r="A66" s="121" t="s">
        <v>87</v>
      </c>
      <c r="B66" s="117">
        <f>SUM(B57:B59)</f>
        <v>362917.66000000003</v>
      </c>
      <c r="C66" s="154">
        <f>SUM(C57:C59)</f>
        <v>410216.99000000011</v>
      </c>
      <c r="D66" s="154">
        <f>SUM(D57:D59)</f>
        <v>402664.01999999979</v>
      </c>
      <c r="E66" s="154">
        <f t="shared" ref="E66:N66" si="144">SUM(E57:E59)</f>
        <v>374827.90000000014</v>
      </c>
      <c r="F66" s="154">
        <f t="shared" si="144"/>
        <v>411823.39999999991</v>
      </c>
      <c r="G66" s="154">
        <f t="shared" si="144"/>
        <v>392287.49999999988</v>
      </c>
      <c r="H66" s="154">
        <f t="shared" si="144"/>
        <v>324909.64999999991</v>
      </c>
      <c r="I66" s="154">
        <f t="shared" si="144"/>
        <v>335894.45999999973</v>
      </c>
      <c r="J66" s="154">
        <f t="shared" si="144"/>
        <v>323029.73000000004</v>
      </c>
      <c r="K66" s="154">
        <f t="shared" si="144"/>
        <v>359624.85999999987</v>
      </c>
      <c r="L66" s="154">
        <f t="shared" si="144"/>
        <v>485561.99000000028</v>
      </c>
      <c r="M66" s="154">
        <f t="shared" ref="M66" si="145">SUM(M57:M59)</f>
        <v>462583.7999999997</v>
      </c>
      <c r="N66" s="154">
        <f t="shared" si="144"/>
        <v>492850.48</v>
      </c>
      <c r="O66" s="154"/>
      <c r="P66" s="52"/>
      <c r="R66" s="109" t="s">
        <v>87</v>
      </c>
      <c r="S66" s="117">
        <f>SUM(S57:S59)</f>
        <v>66706.640000000043</v>
      </c>
      <c r="T66" s="154">
        <f>SUM(T57:T59)</f>
        <v>75687.896000000008</v>
      </c>
      <c r="U66" s="154">
        <f>SUM(U57:U59)</f>
        <v>78884.929000000004</v>
      </c>
      <c r="V66" s="154">
        <f>SUM(V57:V59)</f>
        <v>90834.866999999969</v>
      </c>
      <c r="W66" s="154">
        <f t="shared" ref="W66:AE66" si="146">SUM(W57:W59)</f>
        <v>90275.416000000056</v>
      </c>
      <c r="X66" s="154">
        <f t="shared" si="146"/>
        <v>87840.50900000002</v>
      </c>
      <c r="Y66" s="154">
        <f t="shared" si="146"/>
        <v>78765.768000000011</v>
      </c>
      <c r="Z66" s="154">
        <f t="shared" si="146"/>
        <v>86377.072000000029</v>
      </c>
      <c r="AA66" s="154">
        <f t="shared" si="146"/>
        <v>89313.755000000005</v>
      </c>
      <c r="AB66" s="154">
        <f t="shared" si="146"/>
        <v>95872.349999999977</v>
      </c>
      <c r="AC66" s="154">
        <f t="shared" si="146"/>
        <v>128355.976</v>
      </c>
      <c r="AD66" s="154">
        <f t="shared" ref="AD66" si="147">SUM(AD57:AD59)</f>
        <v>133533.43400000001</v>
      </c>
      <c r="AE66" s="154">
        <f t="shared" si="146"/>
        <v>144298.92600000009</v>
      </c>
      <c r="AF66" s="119" t="str">
        <f>IF(AF59="","",SUM(AF57:AF59))</f>
        <v/>
      </c>
      <c r="AG66" s="52" t="str">
        <f t="shared" si="131"/>
        <v/>
      </c>
      <c r="AI66" s="198">
        <f t="shared" si="125"/>
        <v>1.8380654168220978</v>
      </c>
      <c r="AJ66" s="157">
        <f t="shared" si="125"/>
        <v>1.8450697519866253</v>
      </c>
      <c r="AK66" s="157">
        <f t="shared" si="136"/>
        <v>1.959075682997454</v>
      </c>
      <c r="AL66" s="157">
        <f t="shared" si="136"/>
        <v>2.4233752876986996</v>
      </c>
      <c r="AM66" s="157">
        <f t="shared" si="136"/>
        <v>2.1920904931579916</v>
      </c>
      <c r="AN66" s="157">
        <f t="shared" si="136"/>
        <v>2.2391870503138653</v>
      </c>
      <c r="AO66" s="157">
        <f t="shared" si="136"/>
        <v>2.4242360299240122</v>
      </c>
      <c r="AP66" s="157">
        <f t="shared" si="136"/>
        <v>2.5715539339350846</v>
      </c>
      <c r="AQ66" s="157">
        <f t="shared" si="136"/>
        <v>2.764877245199691</v>
      </c>
      <c r="AR66" s="157">
        <f t="shared" si="136"/>
        <v>2.6658988480384815</v>
      </c>
      <c r="AS66" s="157">
        <f t="shared" si="136"/>
        <v>2.643451889634111</v>
      </c>
      <c r="AT66" s="157">
        <f t="shared" si="136"/>
        <v>2.8866863474250524</v>
      </c>
      <c r="AU66" s="157">
        <f t="shared" si="137"/>
        <v>2.9278438767067874</v>
      </c>
      <c r="AV66" s="303" t="str">
        <f t="shared" si="142"/>
        <v/>
      </c>
      <c r="AW66" s="52" t="str">
        <f t="shared" si="143"/>
        <v/>
      </c>
    </row>
    <row r="67" spans="1:49" ht="20.100000000000001" customHeight="1" thickBot="1" x14ac:dyDescent="0.3">
      <c r="A67" s="122" t="s">
        <v>88</v>
      </c>
      <c r="B67" s="196">
        <f>SUM(B60:B62)</f>
        <v>301452.82000000007</v>
      </c>
      <c r="C67" s="155">
        <f>SUM(C60:C62)</f>
        <v>388105.86999999988</v>
      </c>
      <c r="D67" s="155">
        <f>IF(D62="","",SUM(D60:D62))</f>
        <v>380957.63999999966</v>
      </c>
      <c r="E67" s="155">
        <f t="shared" ref="E67:N67" si="148">IF(E62="","",SUM(E60:E62))</f>
        <v>378869.0400000001</v>
      </c>
      <c r="F67" s="155">
        <f t="shared" si="148"/>
        <v>396865.16000000021</v>
      </c>
      <c r="G67" s="155">
        <f t="shared" si="148"/>
        <v>336903.74</v>
      </c>
      <c r="H67" s="155">
        <f t="shared" si="148"/>
        <v>311374.30999999976</v>
      </c>
      <c r="I67" s="155">
        <f t="shared" si="148"/>
        <v>337617.05000000005</v>
      </c>
      <c r="J67" s="155">
        <f t="shared" si="148"/>
        <v>314897.43999999994</v>
      </c>
      <c r="K67" s="155">
        <f t="shared" si="148"/>
        <v>372869.66999999981</v>
      </c>
      <c r="L67" s="155">
        <f t="shared" si="148"/>
        <v>493444.35000000033</v>
      </c>
      <c r="M67" s="155">
        <f t="shared" ref="M67" si="149">IF(M62="","",SUM(M60:M62))</f>
        <v>455271.89999999967</v>
      </c>
      <c r="N67" s="155">
        <f t="shared" si="148"/>
        <v>469197.2699999999</v>
      </c>
      <c r="O67" s="155" t="str">
        <f t="shared" ref="O67" si="150">IF(O62="","",SUM(O60:O62))</f>
        <v/>
      </c>
      <c r="P67" s="55" t="str">
        <f t="shared" si="110"/>
        <v/>
      </c>
      <c r="R67" s="110" t="s">
        <v>88</v>
      </c>
      <c r="S67" s="196">
        <f>SUM(S60:S62)</f>
        <v>63838.016000000018</v>
      </c>
      <c r="T67" s="155">
        <f>SUM(T60:T62)</f>
        <v>79380.659999999989</v>
      </c>
      <c r="U67" s="155">
        <f>IF(U62="","",SUM(U60:U62))</f>
        <v>89950.456999999995</v>
      </c>
      <c r="V67" s="155">
        <f>IF(V62="","",SUM(V60:V62))</f>
        <v>90706.435000000056</v>
      </c>
      <c r="W67" s="155">
        <f t="shared" ref="W67:AF67" si="151">IF(W62="","",SUM(W60:W62))</f>
        <v>98610.478999999992</v>
      </c>
      <c r="X67" s="155">
        <f t="shared" si="151"/>
        <v>84566.343999999997</v>
      </c>
      <c r="Y67" s="155">
        <f t="shared" si="151"/>
        <v>90045.485000000015</v>
      </c>
      <c r="Z67" s="155">
        <f t="shared" si="151"/>
        <v>94962.186000000016</v>
      </c>
      <c r="AA67" s="155">
        <f t="shared" si="151"/>
        <v>95891.539000000004</v>
      </c>
      <c r="AB67" s="155">
        <f t="shared" si="151"/>
        <v>103388.924</v>
      </c>
      <c r="AC67" s="155">
        <f t="shared" si="151"/>
        <v>140739.50200000001</v>
      </c>
      <c r="AD67" s="155">
        <f t="shared" ref="AD67" si="152">IF(AD62="","",SUM(AD60:AD62))</f>
        <v>135949.3170000001</v>
      </c>
      <c r="AE67" s="155">
        <f t="shared" si="151"/>
        <v>144294.08900000004</v>
      </c>
      <c r="AF67" s="123" t="str">
        <f t="shared" si="151"/>
        <v/>
      </c>
      <c r="AG67" s="55" t="str">
        <f t="shared" si="131"/>
        <v/>
      </c>
      <c r="AI67" s="200">
        <f t="shared" si="125"/>
        <v>2.1176785143360082</v>
      </c>
      <c r="AJ67" s="158">
        <f t="shared" si="125"/>
        <v>2.0453352071175841</v>
      </c>
      <c r="AK67" s="158">
        <f t="shared" ref="AK67:AT67" si="153">IF(U62="","",(U67/D67)*10)</f>
        <v>2.3611669003409426</v>
      </c>
      <c r="AL67" s="158">
        <f t="shared" si="153"/>
        <v>2.3941369028200361</v>
      </c>
      <c r="AM67" s="158">
        <f t="shared" si="153"/>
        <v>2.4847350923925884</v>
      </c>
      <c r="AN67" s="158">
        <f t="shared" si="153"/>
        <v>2.5101040433685897</v>
      </c>
      <c r="AO67" s="158">
        <f t="shared" si="153"/>
        <v>2.8918726467832263</v>
      </c>
      <c r="AP67" s="158">
        <f t="shared" si="153"/>
        <v>2.8127189074129992</v>
      </c>
      <c r="AQ67" s="158">
        <f t="shared" si="153"/>
        <v>3.045167309076886</v>
      </c>
      <c r="AR67" s="158">
        <f t="shared" si="153"/>
        <v>2.7727898597920304</v>
      </c>
      <c r="AS67" s="158">
        <f t="shared" si="153"/>
        <v>2.852185905056972</v>
      </c>
      <c r="AT67" s="158">
        <f t="shared" si="153"/>
        <v>2.9861126285193573</v>
      </c>
      <c r="AU67" s="158">
        <f>IF(AE62="","",(AE67/N67)*10)</f>
        <v>3.0753394835396222</v>
      </c>
      <c r="AV67" s="158" t="str">
        <f>IF(AF62="","",(AF67/O67)*10)</f>
        <v/>
      </c>
      <c r="AW67" s="55" t="str">
        <f t="shared" si="128"/>
        <v/>
      </c>
    </row>
    <row r="68" spans="1:49" x14ac:dyDescent="0.25"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</row>
  </sheetData>
  <mergeCells count="24">
    <mergeCell ref="AI48:AV48"/>
    <mergeCell ref="AW48:AW49"/>
    <mergeCell ref="A48:A49"/>
    <mergeCell ref="B48:O48"/>
    <mergeCell ref="P48:P49"/>
    <mergeCell ref="R48:R49"/>
    <mergeCell ref="S48:AF48"/>
    <mergeCell ref="AG48:AG49"/>
    <mergeCell ref="AI4:AV4"/>
    <mergeCell ref="AW4:AW5"/>
    <mergeCell ref="A26:A27"/>
    <mergeCell ref="B26:O26"/>
    <mergeCell ref="P26:P27"/>
    <mergeCell ref="R26:R27"/>
    <mergeCell ref="S26:AF26"/>
    <mergeCell ref="AG26:AG27"/>
    <mergeCell ref="AI26:AV26"/>
    <mergeCell ref="AW26:AW27"/>
    <mergeCell ref="A4:A5"/>
    <mergeCell ref="B4:O4"/>
    <mergeCell ref="P4:P5"/>
    <mergeCell ref="R4:R5"/>
    <mergeCell ref="S4:AF4"/>
    <mergeCell ref="AG4:AG5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2" r:id="rId1"/>
  <ignoredErrors>
    <ignoredError sqref="N64:N66 N20:N23 AE20:AE23 P63 AE64:AE67 B42:L45 B20:L23 B64:L67 S64:AC67 S42:AC45 S20:AC23 M42:N45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5F037BA9-8B2B-4870-AFC1-61F9749D2E0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P7:P23</xm:sqref>
        </x14:conditionalFormatting>
        <x14:conditionalFormatting xmlns:xm="http://schemas.microsoft.com/office/excel/2006/main">
          <x14:cfRule type="iconSet" priority="6" id="{79BAB5CA-0202-45E8-97A0-E9A8E71872D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P29:P45</xm:sqref>
        </x14:conditionalFormatting>
        <x14:conditionalFormatting xmlns:xm="http://schemas.microsoft.com/office/excel/2006/main">
          <x14:cfRule type="iconSet" priority="3" id="{857750BA-2763-4DE8-8FEB-FACFCE62F4F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P51:P67</xm:sqref>
        </x14:conditionalFormatting>
        <x14:conditionalFormatting xmlns:xm="http://schemas.microsoft.com/office/excel/2006/main">
          <x14:cfRule type="iconSet" priority="7" id="{95E6F3FF-BFB3-406E-8B7A-53840CF8188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AG7:AG23</xm:sqref>
        </x14:conditionalFormatting>
        <x14:conditionalFormatting xmlns:xm="http://schemas.microsoft.com/office/excel/2006/main">
          <x14:cfRule type="iconSet" priority="4" id="{31564D89-EFCF-4D02-96EB-64A3C14E92F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AG29:AG45</xm:sqref>
        </x14:conditionalFormatting>
        <x14:conditionalFormatting xmlns:xm="http://schemas.microsoft.com/office/excel/2006/main">
          <x14:cfRule type="iconSet" priority="1" id="{CB82AFFF-7EA5-4EED-AB48-E3EC2A71417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AG51:AG67</xm:sqref>
        </x14:conditionalFormatting>
        <x14:conditionalFormatting xmlns:xm="http://schemas.microsoft.com/office/excel/2006/main">
          <x14:cfRule type="iconSet" priority="8" id="{EBB0697B-7E3D-413C-9053-FA0F055AA57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AW7:AW23</xm:sqref>
        </x14:conditionalFormatting>
        <x14:conditionalFormatting xmlns:xm="http://schemas.microsoft.com/office/excel/2006/main">
          <x14:cfRule type="iconSet" priority="5" id="{F42A3BB8-6E0E-40BA-8EF1-45BAB072B81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AW29:AW45</xm:sqref>
        </x14:conditionalFormatting>
        <x14:conditionalFormatting xmlns:xm="http://schemas.microsoft.com/office/excel/2006/main">
          <x14:cfRule type="iconSet" priority="2" id="{28061838-5419-4535-868A-3208D9A2BEC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AW51:AW67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lha5">
    <pageSetUpPr fitToPage="1"/>
  </sheetPr>
  <dimension ref="A1:T69"/>
  <sheetViews>
    <sheetView showGridLines="0" topLeftCell="A9" workbookViewId="0">
      <selection activeCell="I54" sqref="I54:J59"/>
    </sheetView>
  </sheetViews>
  <sheetFormatPr defaultRowHeight="15" x14ac:dyDescent="0.25"/>
  <cols>
    <col min="1" max="1" width="3.140625" customWidth="1"/>
    <col min="2" max="2" width="28.7109375" customWidth="1"/>
    <col min="5" max="6" width="9.140625" customWidth="1"/>
    <col min="7" max="7" width="10.85546875" customWidth="1"/>
    <col min="8" max="8" width="1.85546875" customWidth="1"/>
    <col min="11" max="12" width="9.140625" customWidth="1"/>
    <col min="13" max="13" width="10.85546875" customWidth="1"/>
    <col min="14" max="14" width="1.85546875" customWidth="1"/>
    <col min="16" max="16" width="9.140625" style="34"/>
    <col min="17" max="17" width="10.85546875" customWidth="1"/>
  </cols>
  <sheetData>
    <row r="1" spans="1:20" ht="15.75" x14ac:dyDescent="0.25">
      <c r="A1" s="4" t="s">
        <v>24</v>
      </c>
    </row>
    <row r="3" spans="1:20" ht="8.25" customHeight="1" thickBot="1" x14ac:dyDescent="0.3">
      <c r="Q3" s="10"/>
    </row>
    <row r="4" spans="1:20" x14ac:dyDescent="0.25">
      <c r="A4" s="330" t="s">
        <v>3</v>
      </c>
      <c r="B4" s="313"/>
      <c r="C4" s="349" t="s">
        <v>1</v>
      </c>
      <c r="D4" s="347"/>
      <c r="E4" s="342" t="s">
        <v>104</v>
      </c>
      <c r="F4" s="342"/>
      <c r="G4" s="130" t="s">
        <v>0</v>
      </c>
      <c r="I4" s="343">
        <v>1000</v>
      </c>
      <c r="J4" s="342"/>
      <c r="K4" s="352" t="s">
        <v>104</v>
      </c>
      <c r="L4" s="353"/>
      <c r="M4" s="130" t="s">
        <v>0</v>
      </c>
      <c r="O4" s="341" t="s">
        <v>22</v>
      </c>
      <c r="P4" s="342"/>
      <c r="Q4" s="130" t="s">
        <v>0</v>
      </c>
    </row>
    <row r="5" spans="1:20" x14ac:dyDescent="0.25">
      <c r="A5" s="348"/>
      <c r="B5" s="314"/>
      <c r="C5" s="350" t="s">
        <v>154</v>
      </c>
      <c r="D5" s="340"/>
      <c r="E5" s="344" t="str">
        <f>C5</f>
        <v>jan-abr</v>
      </c>
      <c r="F5" s="344"/>
      <c r="G5" s="131" t="s">
        <v>149</v>
      </c>
      <c r="I5" s="339" t="str">
        <f>C5</f>
        <v>jan-abr</v>
      </c>
      <c r="J5" s="344"/>
      <c r="K5" s="345" t="str">
        <f>C5</f>
        <v>jan-abr</v>
      </c>
      <c r="L5" s="346"/>
      <c r="M5" s="131" t="str">
        <f>G5</f>
        <v>2023 /2022</v>
      </c>
      <c r="O5" s="339" t="str">
        <f>C5</f>
        <v>jan-abr</v>
      </c>
      <c r="P5" s="340"/>
      <c r="Q5" s="131" t="str">
        <f>G5</f>
        <v>2023 /2022</v>
      </c>
    </row>
    <row r="6" spans="1:20" ht="19.5" customHeight="1" x14ac:dyDescent="0.25">
      <c r="A6" s="348"/>
      <c r="B6" s="314"/>
      <c r="C6" s="139">
        <v>2022</v>
      </c>
      <c r="D6" s="137">
        <v>2023</v>
      </c>
      <c r="E6" s="68">
        <f>C6</f>
        <v>2022</v>
      </c>
      <c r="F6" s="137">
        <f>D6</f>
        <v>2023</v>
      </c>
      <c r="G6" s="131" t="s">
        <v>1</v>
      </c>
      <c r="I6" s="16">
        <f>C6</f>
        <v>2022</v>
      </c>
      <c r="J6" s="138">
        <f>D6</f>
        <v>2023</v>
      </c>
      <c r="K6" s="136">
        <f>E6</f>
        <v>2022</v>
      </c>
      <c r="L6" s="137">
        <f>D6</f>
        <v>2023</v>
      </c>
      <c r="M6" s="260">
        <v>1000</v>
      </c>
      <c r="O6" s="16">
        <f>C6</f>
        <v>2022</v>
      </c>
      <c r="P6" s="138">
        <f>D6</f>
        <v>2023</v>
      </c>
      <c r="Q6" s="131"/>
    </row>
    <row r="7" spans="1:20" ht="19.5" customHeight="1" x14ac:dyDescent="0.25">
      <c r="A7" s="23" t="s">
        <v>115</v>
      </c>
      <c r="B7" s="15"/>
      <c r="C7" s="78">
        <f>C8+C9</f>
        <v>459724.44999999978</v>
      </c>
      <c r="D7" s="210">
        <f>D8+D9</f>
        <v>462066.24</v>
      </c>
      <c r="E7" s="216">
        <f t="shared" ref="E7" si="0">C7/$C$20</f>
        <v>0.44865174293054361</v>
      </c>
      <c r="F7" s="217">
        <f t="shared" ref="F7" si="1">D7/$D$20</f>
        <v>0.46293312393855601</v>
      </c>
      <c r="G7" s="53">
        <f>(D7-C7)/C7</f>
        <v>5.0938991824346367E-3</v>
      </c>
      <c r="I7" s="224">
        <f>I8+I9</f>
        <v>133530.49999999985</v>
      </c>
      <c r="J7" s="225">
        <f>J8+J9</f>
        <v>138570.59999999998</v>
      </c>
      <c r="K7" s="229">
        <f t="shared" ref="K7" si="2">I7/$I$20</f>
        <v>0.46924987197500118</v>
      </c>
      <c r="L7" s="230">
        <f t="shared" ref="L7" si="3">J7/$J$20</f>
        <v>0.49352048376266061</v>
      </c>
      <c r="M7" s="53">
        <f>(J7-I7)/I7</f>
        <v>3.7744934677846093E-2</v>
      </c>
      <c r="O7" s="63">
        <f t="shared" ref="O7" si="4">(I7/C7)*10</f>
        <v>2.9045768612045739</v>
      </c>
      <c r="P7" s="237">
        <f t="shared" ref="P7" si="5">(J7/D7)*10</f>
        <v>2.9989336593818234</v>
      </c>
      <c r="Q7" s="53">
        <f>(P7-O7)/O7</f>
        <v>3.2485557341429161E-2</v>
      </c>
    </row>
    <row r="8" spans="1:20" ht="20.100000000000001" customHeight="1" x14ac:dyDescent="0.25">
      <c r="A8" s="8" t="s">
        <v>4</v>
      </c>
      <c r="C8" s="19">
        <v>231430.57999999975</v>
      </c>
      <c r="D8" s="140">
        <v>226673.37</v>
      </c>
      <c r="E8" s="214">
        <f t="shared" ref="E8:E19" si="6">C8/$C$20</f>
        <v>0.22585645180374145</v>
      </c>
      <c r="F8" s="215">
        <f t="shared" ref="F8:F19" si="7">D8/$D$20</f>
        <v>0.22709863262847371</v>
      </c>
      <c r="G8" s="52">
        <f>(D8-C8)/C8</f>
        <v>-2.0555667276121264E-2</v>
      </c>
      <c r="I8" s="19">
        <v>76921.084999999861</v>
      </c>
      <c r="J8" s="140">
        <v>77713.426000000021</v>
      </c>
      <c r="K8" s="227">
        <f t="shared" ref="K8:K19" si="8">I8/$I$20</f>
        <v>0.27031434232949142</v>
      </c>
      <c r="L8" s="228">
        <f t="shared" ref="L8:L19" si="9">J8/$J$20</f>
        <v>0.27677709120386101</v>
      </c>
      <c r="M8" s="52">
        <f>(J8-I8)/I8</f>
        <v>1.0300699736621784E-2</v>
      </c>
      <c r="O8" s="27">
        <f t="shared" ref="O8:O20" si="10">(I8/C8)*10</f>
        <v>3.3237217397977377</v>
      </c>
      <c r="P8" s="143">
        <f t="shared" ref="P8:P20" si="11">(J8/D8)*10</f>
        <v>3.4284321091621845</v>
      </c>
      <c r="Q8" s="52">
        <f>(P8-O8)/O8</f>
        <v>3.1503951763067549E-2</v>
      </c>
      <c r="R8" s="119"/>
      <c r="S8" s="296"/>
      <c r="T8" s="2"/>
    </row>
    <row r="9" spans="1:20" ht="20.100000000000001" customHeight="1" x14ac:dyDescent="0.25">
      <c r="A9" s="8" t="s">
        <v>5</v>
      </c>
      <c r="C9" s="19">
        <v>228293.87000000002</v>
      </c>
      <c r="D9" s="140">
        <v>235392.87000000002</v>
      </c>
      <c r="E9" s="214">
        <f t="shared" si="6"/>
        <v>0.22279529112680216</v>
      </c>
      <c r="F9" s="215">
        <f t="shared" si="7"/>
        <v>0.23583449131008233</v>
      </c>
      <c r="G9" s="52">
        <f>(D9-C9)/C9</f>
        <v>3.109588531658778E-2</v>
      </c>
      <c r="I9" s="19">
        <v>56609.414999999994</v>
      </c>
      <c r="J9" s="140">
        <v>60857.173999999948</v>
      </c>
      <c r="K9" s="227">
        <f t="shared" si="8"/>
        <v>0.19893552964550973</v>
      </c>
      <c r="L9" s="228">
        <f t="shared" si="9"/>
        <v>0.21674339255879957</v>
      </c>
      <c r="M9" s="52">
        <f>(J9-I9)/I9</f>
        <v>7.5036263844096521E-2</v>
      </c>
      <c r="O9" s="27">
        <f t="shared" si="10"/>
        <v>2.4796730196916803</v>
      </c>
      <c r="P9" s="143">
        <f t="shared" si="11"/>
        <v>2.5853448322372694</v>
      </c>
      <c r="Q9" s="52">
        <f t="shared" ref="Q9:Q20" si="12">(P9-O9)/O9</f>
        <v>4.2615220517553648E-2</v>
      </c>
      <c r="R9" s="119"/>
      <c r="S9" s="119"/>
      <c r="T9" s="2"/>
    </row>
    <row r="10" spans="1:20" ht="20.100000000000001" customHeight="1" x14ac:dyDescent="0.25">
      <c r="A10" s="23" t="s">
        <v>38</v>
      </c>
      <c r="B10" s="15"/>
      <c r="C10" s="78">
        <f>C11+C12</f>
        <v>360777.54000000027</v>
      </c>
      <c r="D10" s="210">
        <f>D11+D12</f>
        <v>351667.04000000039</v>
      </c>
      <c r="E10" s="216">
        <f t="shared" si="6"/>
        <v>0.3520880217077732</v>
      </c>
      <c r="F10" s="217">
        <f t="shared" si="7"/>
        <v>0.3523268036492459</v>
      </c>
      <c r="G10" s="53">
        <f>(D10-C10)/C10</f>
        <v>-2.525240346170074E-2</v>
      </c>
      <c r="I10" s="224">
        <f>I11+I12</f>
        <v>47811.665000000059</v>
      </c>
      <c r="J10" s="225">
        <f>J11+J12</f>
        <v>46617.853000000003</v>
      </c>
      <c r="K10" s="229">
        <f t="shared" si="8"/>
        <v>0.16801867498557779</v>
      </c>
      <c r="L10" s="230">
        <f t="shared" si="9"/>
        <v>0.16602991806730003</v>
      </c>
      <c r="M10" s="53">
        <f>(J10-I10)/I10</f>
        <v>-2.4969053054313312E-2</v>
      </c>
      <c r="O10" s="63">
        <f t="shared" si="10"/>
        <v>1.3252395090891751</v>
      </c>
      <c r="P10" s="237">
        <f t="shared" si="11"/>
        <v>1.3256247443604596</v>
      </c>
      <c r="Q10" s="53">
        <f t="shared" si="12"/>
        <v>2.906910551959795E-4</v>
      </c>
      <c r="T10" s="2"/>
    </row>
    <row r="11" spans="1:20" ht="20.100000000000001" customHeight="1" x14ac:dyDescent="0.25">
      <c r="A11" s="8"/>
      <c r="B11" t="s">
        <v>6</v>
      </c>
      <c r="C11" s="19">
        <v>342779.76000000024</v>
      </c>
      <c r="D11" s="140">
        <v>339870.27000000037</v>
      </c>
      <c r="E11" s="214">
        <f t="shared" si="6"/>
        <v>0.3345237277793548</v>
      </c>
      <c r="F11" s="215">
        <f t="shared" si="7"/>
        <v>0.34050790169162903</v>
      </c>
      <c r="G11" s="52">
        <f t="shared" ref="G11:G19" si="13">(D11-C11)/C11</f>
        <v>-8.4879282254001001E-3</v>
      </c>
      <c r="I11" s="19">
        <v>44404.610000000059</v>
      </c>
      <c r="J11" s="140">
        <v>44084.732000000004</v>
      </c>
      <c r="K11" s="227">
        <f t="shared" si="8"/>
        <v>0.15604567913397993</v>
      </c>
      <c r="L11" s="228">
        <f t="shared" si="9"/>
        <v>0.15700818401008043</v>
      </c>
      <c r="M11" s="52">
        <f t="shared" ref="M11:M19" si="14">(J11-I11)/I11</f>
        <v>-7.2037115065317486E-3</v>
      </c>
      <c r="O11" s="27">
        <f t="shared" si="10"/>
        <v>1.2954268361702579</v>
      </c>
      <c r="P11" s="143">
        <f t="shared" si="11"/>
        <v>1.2971046864440352</v>
      </c>
      <c r="Q11" s="52">
        <f t="shared" si="12"/>
        <v>1.2952103715387251E-3</v>
      </c>
    </row>
    <row r="12" spans="1:20" ht="20.100000000000001" customHeight="1" x14ac:dyDescent="0.25">
      <c r="A12" s="8"/>
      <c r="B12" t="s">
        <v>39</v>
      </c>
      <c r="C12" s="19">
        <v>17997.780000000006</v>
      </c>
      <c r="D12" s="140">
        <v>11796.770000000002</v>
      </c>
      <c r="E12" s="218">
        <f t="shared" si="6"/>
        <v>1.7564293928418392E-2</v>
      </c>
      <c r="F12" s="219">
        <f t="shared" si="7"/>
        <v>1.1818901957616814E-2</v>
      </c>
      <c r="G12" s="52">
        <f t="shared" si="13"/>
        <v>-0.3445430491982901</v>
      </c>
      <c r="I12" s="19">
        <v>3407.0550000000003</v>
      </c>
      <c r="J12" s="140">
        <v>2533.1210000000005</v>
      </c>
      <c r="K12" s="231">
        <f t="shared" si="8"/>
        <v>1.1972995851597871E-2</v>
      </c>
      <c r="L12" s="232">
        <f t="shared" si="9"/>
        <v>9.0217340572196058E-3</v>
      </c>
      <c r="M12" s="52">
        <f t="shared" si="14"/>
        <v>-0.25650715940893226</v>
      </c>
      <c r="O12" s="27">
        <f t="shared" si="10"/>
        <v>1.8930418084897132</v>
      </c>
      <c r="P12" s="143">
        <f t="shared" si="11"/>
        <v>2.1473004898798571</v>
      </c>
      <c r="Q12" s="52">
        <f t="shared" si="12"/>
        <v>0.13431223771702855</v>
      </c>
    </row>
    <row r="13" spans="1:20" ht="20.100000000000001" customHeight="1" x14ac:dyDescent="0.25">
      <c r="A13" s="23" t="s">
        <v>130</v>
      </c>
      <c r="B13" s="15"/>
      <c r="C13" s="78">
        <f>SUM(C14:C16)</f>
        <v>186066.58000000016</v>
      </c>
      <c r="D13" s="210">
        <f>SUM(D14:D16)</f>
        <v>168249.86999999985</v>
      </c>
      <c r="E13" s="216">
        <f t="shared" si="6"/>
        <v>0.18158506779033731</v>
      </c>
      <c r="F13" s="217">
        <f t="shared" si="7"/>
        <v>0.16856552411480197</v>
      </c>
      <c r="G13" s="53">
        <f t="shared" si="13"/>
        <v>-9.5754487452826276E-2</v>
      </c>
      <c r="I13" s="224">
        <f>SUM(I14:I16)</f>
        <v>96134.654999999941</v>
      </c>
      <c r="J13" s="225">
        <f>SUM(J14:J16)</f>
        <v>89236.475999999966</v>
      </c>
      <c r="K13" s="229">
        <f t="shared" si="8"/>
        <v>0.33783423675572943</v>
      </c>
      <c r="L13" s="230">
        <f t="shared" si="9"/>
        <v>0.31781654120567454</v>
      </c>
      <c r="M13" s="53">
        <f t="shared" si="14"/>
        <v>-7.1755383113404625E-2</v>
      </c>
      <c r="O13" s="63">
        <f t="shared" si="10"/>
        <v>5.1666803893530933</v>
      </c>
      <c r="P13" s="237">
        <f t="shared" si="11"/>
        <v>5.3038065348876673</v>
      </c>
      <c r="Q13" s="53">
        <f t="shared" si="12"/>
        <v>2.6540473805414397E-2</v>
      </c>
    </row>
    <row r="14" spans="1:20" ht="20.100000000000001" customHeight="1" x14ac:dyDescent="0.25">
      <c r="A14" s="8"/>
      <c r="B14" s="3" t="s">
        <v>7</v>
      </c>
      <c r="C14" s="31">
        <v>174581.18000000014</v>
      </c>
      <c r="D14" s="141">
        <v>157040.39999999985</v>
      </c>
      <c r="E14" s="214">
        <f t="shared" si="6"/>
        <v>0.17037629973752985</v>
      </c>
      <c r="F14" s="215">
        <f t="shared" si="7"/>
        <v>0.15733502399257809</v>
      </c>
      <c r="G14" s="52">
        <f t="shared" si="13"/>
        <v>-0.10047348746296866</v>
      </c>
      <c r="I14" s="31">
        <v>90060.484999999928</v>
      </c>
      <c r="J14" s="141">
        <v>83186.459999999963</v>
      </c>
      <c r="K14" s="227">
        <f t="shared" si="8"/>
        <v>0.31648852551481887</v>
      </c>
      <c r="L14" s="228">
        <f t="shared" si="9"/>
        <v>0.29626935281873068</v>
      </c>
      <c r="M14" s="52">
        <f t="shared" si="14"/>
        <v>-7.632675973263936E-2</v>
      </c>
      <c r="O14" s="27">
        <f t="shared" si="10"/>
        <v>5.1586594270928776</v>
      </c>
      <c r="P14" s="143">
        <f t="shared" si="11"/>
        <v>5.297137551865637</v>
      </c>
      <c r="Q14" s="52">
        <f t="shared" si="12"/>
        <v>2.6843819936141357E-2</v>
      </c>
      <c r="S14" s="119"/>
    </row>
    <row r="15" spans="1:20" ht="20.100000000000001" customHeight="1" x14ac:dyDescent="0.25">
      <c r="A15" s="8"/>
      <c r="B15" s="3" t="s">
        <v>8</v>
      </c>
      <c r="C15" s="31">
        <v>6384.7899999999991</v>
      </c>
      <c r="D15" s="141">
        <v>6380.9900000000034</v>
      </c>
      <c r="E15" s="214">
        <f t="shared" si="6"/>
        <v>6.2310089483939924E-3</v>
      </c>
      <c r="F15" s="215">
        <f t="shared" si="7"/>
        <v>6.3929613955797512E-3</v>
      </c>
      <c r="G15" s="52">
        <f t="shared" si="13"/>
        <v>-5.9516444550183087E-4</v>
      </c>
      <c r="I15" s="31">
        <v>4932.7900000000018</v>
      </c>
      <c r="J15" s="141">
        <v>4912.7699999999995</v>
      </c>
      <c r="K15" s="227">
        <f t="shared" si="8"/>
        <v>1.7334699383133961E-2</v>
      </c>
      <c r="L15" s="228">
        <f t="shared" si="9"/>
        <v>1.749687615565413E-2</v>
      </c>
      <c r="M15" s="52">
        <f t="shared" si="14"/>
        <v>-4.0585550976226939E-3</v>
      </c>
      <c r="O15" s="27">
        <f t="shared" si="10"/>
        <v>7.7258453292903964</v>
      </c>
      <c r="P15" s="143">
        <f t="shared" si="11"/>
        <v>7.6990717741290879</v>
      </c>
      <c r="Q15" s="52">
        <f t="shared" si="12"/>
        <v>-3.4654531666332899E-3</v>
      </c>
      <c r="S15" s="119"/>
    </row>
    <row r="16" spans="1:20" ht="20.100000000000001" customHeight="1" x14ac:dyDescent="0.25">
      <c r="A16" s="32"/>
      <c r="B16" s="33" t="s">
        <v>9</v>
      </c>
      <c r="C16" s="211">
        <v>5100.6100000000042</v>
      </c>
      <c r="D16" s="212">
        <v>4828.4799999999996</v>
      </c>
      <c r="E16" s="218">
        <f t="shared" si="6"/>
        <v>4.977759104413444E-3</v>
      </c>
      <c r="F16" s="219">
        <f t="shared" si="7"/>
        <v>4.8375387266441257E-3</v>
      </c>
      <c r="G16" s="52">
        <f t="shared" si="13"/>
        <v>-5.3352442158879902E-2</v>
      </c>
      <c r="I16" s="211">
        <v>1141.3799999999992</v>
      </c>
      <c r="J16" s="212">
        <v>1137.2460000000003</v>
      </c>
      <c r="K16" s="231">
        <f t="shared" si="8"/>
        <v>4.0110118577765157E-3</v>
      </c>
      <c r="L16" s="232">
        <f t="shared" si="9"/>
        <v>4.0503122312896891E-3</v>
      </c>
      <c r="M16" s="52">
        <f t="shared" si="14"/>
        <v>-3.621931346264067E-3</v>
      </c>
      <c r="O16" s="27">
        <f t="shared" si="10"/>
        <v>2.2377323496601353</v>
      </c>
      <c r="P16" s="143">
        <f t="shared" si="11"/>
        <v>2.3552877924315734</v>
      </c>
      <c r="Q16" s="52">
        <f t="shared" si="12"/>
        <v>5.2533290136013024E-2</v>
      </c>
    </row>
    <row r="17" spans="1:17" ht="20.100000000000001" customHeight="1" x14ac:dyDescent="0.25">
      <c r="A17" s="8" t="s">
        <v>131</v>
      </c>
      <c r="B17" s="3"/>
      <c r="C17" s="19">
        <v>1879.0000000000002</v>
      </c>
      <c r="D17" s="140">
        <v>987.98999999999967</v>
      </c>
      <c r="E17" s="214">
        <f t="shared" si="6"/>
        <v>1.8337432889777602E-3</v>
      </c>
      <c r="F17" s="215">
        <f t="shared" si="7"/>
        <v>9.8984357117294229E-4</v>
      </c>
      <c r="G17" s="54">
        <f t="shared" si="13"/>
        <v>-0.47419372006386401</v>
      </c>
      <c r="I17" s="31">
        <v>1050.2739999999999</v>
      </c>
      <c r="J17" s="141">
        <v>786.24600000000009</v>
      </c>
      <c r="K17" s="227">
        <f t="shared" si="8"/>
        <v>3.6908492070251578E-3</v>
      </c>
      <c r="L17" s="228">
        <f t="shared" si="9"/>
        <v>2.8002224589953207E-3</v>
      </c>
      <c r="M17" s="54">
        <f t="shared" si="14"/>
        <v>-0.25138963737081926</v>
      </c>
      <c r="O17" s="238">
        <f t="shared" si="10"/>
        <v>5.5895369877594447</v>
      </c>
      <c r="P17" s="239">
        <f t="shared" si="11"/>
        <v>7.9580360125102514</v>
      </c>
      <c r="Q17" s="54">
        <f t="shared" si="12"/>
        <v>0.42373796433185695</v>
      </c>
    </row>
    <row r="18" spans="1:17" ht="20.100000000000001" customHeight="1" x14ac:dyDescent="0.25">
      <c r="A18" s="8" t="s">
        <v>10</v>
      </c>
      <c r="C18" s="19">
        <v>7404.2500000000064</v>
      </c>
      <c r="D18" s="140">
        <v>6886.4499999999962</v>
      </c>
      <c r="E18" s="214">
        <f t="shared" si="6"/>
        <v>7.2259147138976007E-3</v>
      </c>
      <c r="F18" s="215">
        <f t="shared" si="7"/>
        <v>6.899369690689083E-3</v>
      </c>
      <c r="G18" s="52">
        <f t="shared" si="13"/>
        <v>-6.993280885977779E-2</v>
      </c>
      <c r="I18" s="19">
        <v>4020.2410000000023</v>
      </c>
      <c r="J18" s="140">
        <v>3591.0510000000004</v>
      </c>
      <c r="K18" s="227">
        <f t="shared" si="8"/>
        <v>1.4127840265397446E-2</v>
      </c>
      <c r="L18" s="228">
        <f t="shared" si="9"/>
        <v>1.2789561615063994E-2</v>
      </c>
      <c r="M18" s="52">
        <f t="shared" si="14"/>
        <v>-0.10675728146645976</v>
      </c>
      <c r="O18" s="27">
        <f t="shared" si="10"/>
        <v>5.4296397339365887</v>
      </c>
      <c r="P18" s="143">
        <f t="shared" si="11"/>
        <v>5.214662126349574</v>
      </c>
      <c r="Q18" s="52">
        <f t="shared" si="12"/>
        <v>-3.9593346542561851E-2</v>
      </c>
    </row>
    <row r="19" spans="1:17" ht="20.100000000000001" customHeight="1" thickBot="1" x14ac:dyDescent="0.3">
      <c r="A19" s="8" t="s">
        <v>11</v>
      </c>
      <c r="B19" s="10"/>
      <c r="C19" s="21">
        <v>8828.1400000000031</v>
      </c>
      <c r="D19" s="142">
        <v>8269.8199999999979</v>
      </c>
      <c r="E19" s="220">
        <f t="shared" si="6"/>
        <v>8.6155095684705314E-3</v>
      </c>
      <c r="F19" s="221">
        <f t="shared" si="7"/>
        <v>8.285335035534188E-3</v>
      </c>
      <c r="G19" s="55">
        <f t="shared" si="13"/>
        <v>-6.3243219976122381E-2</v>
      </c>
      <c r="I19" s="21">
        <v>2014.2770000000007</v>
      </c>
      <c r="J19" s="142">
        <v>1977.6089999999999</v>
      </c>
      <c r="K19" s="233">
        <f t="shared" si="8"/>
        <v>7.0785268112692661E-3</v>
      </c>
      <c r="L19" s="234">
        <f t="shared" si="9"/>
        <v>7.0432728903056753E-3</v>
      </c>
      <c r="M19" s="55">
        <f t="shared" si="14"/>
        <v>-1.8204050386317665E-2</v>
      </c>
      <c r="O19" s="240">
        <f t="shared" si="10"/>
        <v>2.2816550258604869</v>
      </c>
      <c r="P19" s="241">
        <f t="shared" si="11"/>
        <v>2.3913567647179752</v>
      </c>
      <c r="Q19" s="55">
        <f t="shared" si="12"/>
        <v>4.8079897098430219E-2</v>
      </c>
    </row>
    <row r="20" spans="1:17" ht="26.25" customHeight="1" thickBot="1" x14ac:dyDescent="0.3">
      <c r="A20" s="12" t="s">
        <v>12</v>
      </c>
      <c r="B20" s="48"/>
      <c r="C20" s="213">
        <f>C8+C9+C10+C13+C17+C18+C19</f>
        <v>1024679.9600000002</v>
      </c>
      <c r="D20" s="145">
        <f>D8+D9+D10+D13+D17+D18+D19</f>
        <v>998127.41000000015</v>
      </c>
      <c r="E20" s="222">
        <f>E8+E9+E10+E13+E17+E18+E19</f>
        <v>1</v>
      </c>
      <c r="F20" s="223">
        <f>F8+F9+F10+F13+F17+F18+F19</f>
        <v>1</v>
      </c>
      <c r="G20" s="55">
        <f>(D20-C20)/C20</f>
        <v>-2.5913017758247212E-2</v>
      </c>
      <c r="H20" s="1"/>
      <c r="I20" s="213">
        <f>I8+I9+I10+I13+I17+I18+I19</f>
        <v>284561.61199999979</v>
      </c>
      <c r="J20" s="226">
        <f>J8+J9+J10+J13+J17+J18+J19</f>
        <v>280779.8349999999</v>
      </c>
      <c r="K20" s="235">
        <f>K8+K9+K10+K13+K17+K18+K19</f>
        <v>1.0000000000000002</v>
      </c>
      <c r="L20" s="236">
        <f>L8+L9+L10+L13+L17+L18+L19</f>
        <v>1</v>
      </c>
      <c r="M20" s="55">
        <f>(J20-I20)/I20</f>
        <v>-1.3289835453982065E-2</v>
      </c>
      <c r="N20" s="1"/>
      <c r="O20" s="24">
        <f t="shared" si="10"/>
        <v>2.7770779473426979</v>
      </c>
      <c r="P20" s="242">
        <f t="shared" si="11"/>
        <v>2.8130660693908793</v>
      </c>
      <c r="Q20" s="55">
        <f t="shared" si="12"/>
        <v>1.2958988811465453E-2</v>
      </c>
    </row>
    <row r="21" spans="1:17" x14ac:dyDescent="0.25">
      <c r="J21" s="272"/>
    </row>
    <row r="22" spans="1:17" x14ac:dyDescent="0.25">
      <c r="A22" s="1"/>
      <c r="D22" s="119"/>
    </row>
    <row r="23" spans="1:17" ht="8.25" customHeight="1" thickBot="1" x14ac:dyDescent="0.3"/>
    <row r="24" spans="1:17" ht="15" customHeight="1" x14ac:dyDescent="0.25">
      <c r="A24" s="330" t="s">
        <v>2</v>
      </c>
      <c r="B24" s="313"/>
      <c r="C24" s="349" t="s">
        <v>1</v>
      </c>
      <c r="D24" s="347"/>
      <c r="E24" s="342" t="s">
        <v>105</v>
      </c>
      <c r="F24" s="342"/>
      <c r="G24" s="130" t="s">
        <v>0</v>
      </c>
      <c r="I24" s="343">
        <v>1000</v>
      </c>
      <c r="J24" s="347"/>
      <c r="K24" s="342" t="s">
        <v>105</v>
      </c>
      <c r="L24" s="342"/>
      <c r="M24" s="130" t="s">
        <v>0</v>
      </c>
      <c r="O24" s="341" t="s">
        <v>22</v>
      </c>
      <c r="P24" s="342"/>
      <c r="Q24" s="130" t="s">
        <v>0</v>
      </c>
    </row>
    <row r="25" spans="1:17" ht="15" customHeight="1" x14ac:dyDescent="0.25">
      <c r="A25" s="348"/>
      <c r="B25" s="314"/>
      <c r="C25" s="350" t="str">
        <f>C5</f>
        <v>jan-abr</v>
      </c>
      <c r="D25" s="340"/>
      <c r="E25" s="344" t="str">
        <f>C5</f>
        <v>jan-abr</v>
      </c>
      <c r="F25" s="344"/>
      <c r="G25" s="131" t="str">
        <f>G5</f>
        <v>2023 /2022</v>
      </c>
      <c r="I25" s="339" t="str">
        <f>C5</f>
        <v>jan-abr</v>
      </c>
      <c r="J25" s="340"/>
      <c r="K25" s="351" t="str">
        <f>C5</f>
        <v>jan-abr</v>
      </c>
      <c r="L25" s="346"/>
      <c r="M25" s="131" t="str">
        <f>G5</f>
        <v>2023 /2022</v>
      </c>
      <c r="O25" s="339" t="str">
        <f>C5</f>
        <v>jan-abr</v>
      </c>
      <c r="P25" s="340"/>
      <c r="Q25" s="131" t="str">
        <f>G5</f>
        <v>2023 /2022</v>
      </c>
    </row>
    <row r="26" spans="1:17" ht="19.5" customHeight="1" x14ac:dyDescent="0.25">
      <c r="A26" s="348"/>
      <c r="B26" s="314"/>
      <c r="C26" s="139">
        <f>C6</f>
        <v>2022</v>
      </c>
      <c r="D26" s="137">
        <f>D6</f>
        <v>2023</v>
      </c>
      <c r="E26" s="68">
        <f>C6</f>
        <v>2022</v>
      </c>
      <c r="F26" s="137">
        <f>D6</f>
        <v>2023</v>
      </c>
      <c r="G26" s="131" t="s">
        <v>1</v>
      </c>
      <c r="I26" s="16">
        <f>C6</f>
        <v>2022</v>
      </c>
      <c r="J26" s="138">
        <f>D6</f>
        <v>2023</v>
      </c>
      <c r="K26" s="136">
        <f>C6</f>
        <v>2022</v>
      </c>
      <c r="L26" s="137">
        <f>D6</f>
        <v>2023</v>
      </c>
      <c r="M26" s="260">
        <v>1000</v>
      </c>
      <c r="O26" s="16">
        <f>C6</f>
        <v>2022</v>
      </c>
      <c r="P26" s="138">
        <f>D6</f>
        <v>2023</v>
      </c>
      <c r="Q26" s="131"/>
    </row>
    <row r="27" spans="1:17" ht="19.5" customHeight="1" x14ac:dyDescent="0.25">
      <c r="A27" s="23" t="s">
        <v>115</v>
      </c>
      <c r="B27" s="15"/>
      <c r="C27" s="78">
        <f>C28+C29</f>
        <v>194652.89999999997</v>
      </c>
      <c r="D27" s="210">
        <f>D28+D29</f>
        <v>193919.63999999993</v>
      </c>
      <c r="E27" s="216">
        <f>C27/$C$40</f>
        <v>0.40393613243379534</v>
      </c>
      <c r="F27" s="217">
        <f>D27/$D$40</f>
        <v>0.42286371111307164</v>
      </c>
      <c r="G27" s="53">
        <f>(D27-C27)/C27</f>
        <v>-3.7670129754041092E-3</v>
      </c>
      <c r="I27" s="78">
        <f>I28+I29</f>
        <v>49381.547999999995</v>
      </c>
      <c r="J27" s="210">
        <f>J28+J29</f>
        <v>50433.479000000007</v>
      </c>
      <c r="K27" s="216">
        <f>I27/$I$40</f>
        <v>0.37275868598454287</v>
      </c>
      <c r="L27" s="217">
        <f>J27/$J$40</f>
        <v>0.39839057046526422</v>
      </c>
      <c r="M27" s="53">
        <f>(J27-I27)/I27</f>
        <v>2.1302106608727851E-2</v>
      </c>
      <c r="O27" s="63">
        <f t="shared" ref="O27" si="15">(I27/C27)*10</f>
        <v>2.5369027638427171</v>
      </c>
      <c r="P27" s="237">
        <f t="shared" ref="P27" si="16">(J27/D27)*10</f>
        <v>2.6007411626795522</v>
      </c>
      <c r="Q27" s="53">
        <f>(P27-O27)/O27</f>
        <v>2.5163912368536104E-2</v>
      </c>
    </row>
    <row r="28" spans="1:17" ht="20.100000000000001" customHeight="1" x14ac:dyDescent="0.25">
      <c r="A28" s="8" t="s">
        <v>4</v>
      </c>
      <c r="C28" s="19">
        <v>101852.86999999994</v>
      </c>
      <c r="D28" s="140">
        <v>98459.789999999979</v>
      </c>
      <c r="E28" s="214">
        <f>C28/$C$40</f>
        <v>0.21136111707085856</v>
      </c>
      <c r="F28" s="215">
        <f>D28/$D$40</f>
        <v>0.214702709817395</v>
      </c>
      <c r="G28" s="52">
        <f>(D28-C28)/C28</f>
        <v>-3.3313543349342639E-2</v>
      </c>
      <c r="I28" s="19">
        <v>27768.628000000008</v>
      </c>
      <c r="J28" s="140">
        <v>27198.104999999996</v>
      </c>
      <c r="K28" s="214">
        <f>I28/$I$40</f>
        <v>0.20961265298677126</v>
      </c>
      <c r="L28" s="215">
        <f>J28/$J$40</f>
        <v>0.21484674032747478</v>
      </c>
      <c r="M28" s="52">
        <f>(J28-I28)/I28</f>
        <v>-2.0545595554811415E-2</v>
      </c>
      <c r="O28" s="27">
        <f t="shared" ref="O28:O40" si="17">(I28/C28)*10</f>
        <v>2.726347131897219</v>
      </c>
      <c r="P28" s="143">
        <f t="shared" ref="P28:P40" si="18">(J28/D28)*10</f>
        <v>2.7623565924729276</v>
      </c>
      <c r="Q28" s="52">
        <f>(P28-O28)/O28</f>
        <v>1.3207951457982632E-2</v>
      </c>
    </row>
    <row r="29" spans="1:17" ht="20.100000000000001" customHeight="1" x14ac:dyDescent="0.25">
      <c r="A29" s="8" t="s">
        <v>5</v>
      </c>
      <c r="C29" s="19">
        <v>92800.030000000042</v>
      </c>
      <c r="D29" s="140">
        <v>95459.849999999948</v>
      </c>
      <c r="E29" s="214">
        <f>C29/$C$40</f>
        <v>0.19257501536293681</v>
      </c>
      <c r="F29" s="215">
        <f>D29/$D$40</f>
        <v>0.20816100129567661</v>
      </c>
      <c r="G29" s="52">
        <f t="shared" ref="G29:G40" si="19">(D29-C29)/C29</f>
        <v>2.866184418259244E-2</v>
      </c>
      <c r="I29" s="19">
        <v>21612.919999999984</v>
      </c>
      <c r="J29" s="140">
        <v>23235.374000000014</v>
      </c>
      <c r="K29" s="214">
        <f t="shared" ref="K29:K39" si="20">I29/$I$40</f>
        <v>0.16314603299777158</v>
      </c>
      <c r="L29" s="215">
        <f t="shared" ref="L29:L39" si="21">J29/$J$40</f>
        <v>0.18354383013778947</v>
      </c>
      <c r="M29" s="52">
        <f t="shared" ref="M29:M40" si="22">(J29-I29)/I29</f>
        <v>7.5068708901899039E-2</v>
      </c>
      <c r="O29" s="27">
        <f t="shared" si="17"/>
        <v>2.3289776953735868</v>
      </c>
      <c r="P29" s="143">
        <f t="shared" si="18"/>
        <v>2.4340467746387646</v>
      </c>
      <c r="Q29" s="52">
        <f t="shared" ref="Q29:Q38" si="23">(P29-O29)/O29</f>
        <v>4.5113819455589038E-2</v>
      </c>
    </row>
    <row r="30" spans="1:17" ht="20.100000000000001" customHeight="1" x14ac:dyDescent="0.25">
      <c r="A30" s="23" t="s">
        <v>38</v>
      </c>
      <c r="B30" s="15"/>
      <c r="C30" s="78">
        <f>C31+C32</f>
        <v>134973.90999999992</v>
      </c>
      <c r="D30" s="210">
        <f>D31+D32</f>
        <v>127930.20000000001</v>
      </c>
      <c r="E30" s="216">
        <f>C30/$C$40</f>
        <v>0.28009261195115587</v>
      </c>
      <c r="F30" s="217">
        <f>D30/$D$40</f>
        <v>0.278966272500493</v>
      </c>
      <c r="G30" s="53">
        <f>(D30-C30)/C30</f>
        <v>-5.2185715002254204E-2</v>
      </c>
      <c r="I30" s="78">
        <f>I31+I32</f>
        <v>18574.783999999992</v>
      </c>
      <c r="J30" s="210">
        <f>J31+J32</f>
        <v>16638.765999999996</v>
      </c>
      <c r="K30" s="216">
        <f t="shared" si="20"/>
        <v>0.14021253599191968</v>
      </c>
      <c r="L30" s="217">
        <f t="shared" si="21"/>
        <v>0.13143506277998471</v>
      </c>
      <c r="M30" s="53">
        <f t="shared" si="22"/>
        <v>-0.1042282914299298</v>
      </c>
      <c r="O30" s="63">
        <f t="shared" si="17"/>
        <v>1.3761758846580059</v>
      </c>
      <c r="P30" s="237">
        <f t="shared" si="18"/>
        <v>1.3006128341861416</v>
      </c>
      <c r="Q30" s="53">
        <f t="shared" si="23"/>
        <v>-5.4907989098095918E-2</v>
      </c>
    </row>
    <row r="31" spans="1:17" ht="20.100000000000001" customHeight="1" x14ac:dyDescent="0.25">
      <c r="A31" s="8"/>
      <c r="B31" t="s">
        <v>6</v>
      </c>
      <c r="C31" s="31">
        <v>122528.24999999993</v>
      </c>
      <c r="D31" s="141">
        <v>123153.49</v>
      </c>
      <c r="E31" s="214">
        <f t="shared" ref="E31:E38" si="24">C31/$C$40</f>
        <v>0.2542658620492228</v>
      </c>
      <c r="F31" s="215">
        <f t="shared" ref="F31:F38" si="25">D31/$D$40</f>
        <v>0.26855011600643741</v>
      </c>
      <c r="G31" s="52">
        <f>(D31-C31)/C31</f>
        <v>5.1028232264810633E-3</v>
      </c>
      <c r="I31" s="31">
        <v>16574.177999999993</v>
      </c>
      <c r="J31" s="141">
        <v>15668.225999999997</v>
      </c>
      <c r="K31" s="214">
        <f>I31/$I$40</f>
        <v>0.12511087770180709</v>
      </c>
      <c r="L31" s="215">
        <f>J31/$J$40</f>
        <v>0.12376844941271418</v>
      </c>
      <c r="M31" s="52">
        <f>(J31-I31)/I31</f>
        <v>-5.4660448319065726E-2</v>
      </c>
      <c r="O31" s="27">
        <f t="shared" si="17"/>
        <v>1.3526821773754218</v>
      </c>
      <c r="P31" s="143">
        <f t="shared" si="18"/>
        <v>1.2722518866497405</v>
      </c>
      <c r="Q31" s="52">
        <f t="shared" si="23"/>
        <v>-5.9459858399064855E-2</v>
      </c>
    </row>
    <row r="32" spans="1:17" ht="20.100000000000001" customHeight="1" x14ac:dyDescent="0.25">
      <c r="A32" s="8"/>
      <c r="B32" t="s">
        <v>39</v>
      </c>
      <c r="C32" s="31">
        <v>12445.659999999993</v>
      </c>
      <c r="D32" s="141">
        <v>4776.71</v>
      </c>
      <c r="E32" s="218">
        <f t="shared" si="24"/>
        <v>2.5826749901933069E-2</v>
      </c>
      <c r="F32" s="219">
        <f t="shared" si="25"/>
        <v>1.0416156494055584E-2</v>
      </c>
      <c r="G32" s="52">
        <f>(D32-C32)/C32</f>
        <v>-0.61619472169414857</v>
      </c>
      <c r="I32" s="31">
        <v>2000.6059999999995</v>
      </c>
      <c r="J32" s="141">
        <v>970.53999999999951</v>
      </c>
      <c r="K32" s="218">
        <f>I32/$I$40</f>
        <v>1.510165829011258E-2</v>
      </c>
      <c r="L32" s="219">
        <f>J32/$J$40</f>
        <v>7.6666133672705248E-3</v>
      </c>
      <c r="M32" s="52">
        <f>(J32-I32)/I32</f>
        <v>-0.51487699227134187</v>
      </c>
      <c r="O32" s="27">
        <f t="shared" si="17"/>
        <v>1.6074728057812933</v>
      </c>
      <c r="P32" s="143">
        <f t="shared" si="18"/>
        <v>2.031816878144161</v>
      </c>
      <c r="Q32" s="52">
        <f t="shared" si="23"/>
        <v>0.26398211580109454</v>
      </c>
    </row>
    <row r="33" spans="1:17" ht="20.100000000000001" customHeight="1" x14ac:dyDescent="0.25">
      <c r="A33" s="23" t="s">
        <v>130</v>
      </c>
      <c r="B33" s="15"/>
      <c r="C33" s="78">
        <f>SUM(C34:C36)</f>
        <v>145868.37999999995</v>
      </c>
      <c r="D33" s="210">
        <f>SUM(D34:D36)</f>
        <v>129828.97999999995</v>
      </c>
      <c r="E33" s="216">
        <f t="shared" si="24"/>
        <v>0.30270039265576404</v>
      </c>
      <c r="F33" s="217">
        <f t="shared" si="25"/>
        <v>0.28310677707954057</v>
      </c>
      <c r="G33" s="53">
        <f t="shared" si="19"/>
        <v>-0.10995803202860004</v>
      </c>
      <c r="I33" s="78">
        <f>SUM(I34:I36)</f>
        <v>62115.894000000015</v>
      </c>
      <c r="J33" s="210">
        <f>SUM(J34:J36)</f>
        <v>57042.326000000023</v>
      </c>
      <c r="K33" s="216">
        <f t="shared" si="20"/>
        <v>0.46888443080389375</v>
      </c>
      <c r="L33" s="217">
        <f t="shared" si="21"/>
        <v>0.45059601769304036</v>
      </c>
      <c r="M33" s="53">
        <f t="shared" si="22"/>
        <v>-8.1679062688850473E-2</v>
      </c>
      <c r="O33" s="63">
        <f t="shared" si="17"/>
        <v>4.2583522213655929</v>
      </c>
      <c r="P33" s="237">
        <f t="shared" si="18"/>
        <v>4.3936512479725289</v>
      </c>
      <c r="Q33" s="53">
        <f t="shared" si="23"/>
        <v>3.1772624614773544E-2</v>
      </c>
    </row>
    <row r="34" spans="1:17" ht="20.100000000000001" customHeight="1" x14ac:dyDescent="0.25">
      <c r="A34" s="8"/>
      <c r="B34" s="3" t="s">
        <v>7</v>
      </c>
      <c r="C34" s="31">
        <v>137490.05999999994</v>
      </c>
      <c r="D34" s="141">
        <v>121767.60999999996</v>
      </c>
      <c r="E34" s="214">
        <f t="shared" si="24"/>
        <v>0.28531402863502398</v>
      </c>
      <c r="F34" s="215">
        <f t="shared" si="25"/>
        <v>0.26552804789638207</v>
      </c>
      <c r="G34" s="52">
        <f t="shared" si="19"/>
        <v>-0.11435335761727058</v>
      </c>
      <c r="I34" s="31">
        <v>59329.148000000016</v>
      </c>
      <c r="J34" s="141">
        <v>54338.06400000002</v>
      </c>
      <c r="K34" s="214">
        <f t="shared" si="20"/>
        <v>0.44784856175554638</v>
      </c>
      <c r="L34" s="215">
        <f t="shared" si="21"/>
        <v>0.42923416635481448</v>
      </c>
      <c r="M34" s="52">
        <f t="shared" si="22"/>
        <v>-8.4125327402308117E-2</v>
      </c>
      <c r="O34" s="27">
        <f t="shared" si="17"/>
        <v>4.3151590740450647</v>
      </c>
      <c r="P34" s="143">
        <f t="shared" si="18"/>
        <v>4.4624398885713568</v>
      </c>
      <c r="Q34" s="52">
        <f t="shared" si="23"/>
        <v>3.413102784834994E-2</v>
      </c>
    </row>
    <row r="35" spans="1:17" ht="20.100000000000001" customHeight="1" x14ac:dyDescent="0.25">
      <c r="A35" s="8"/>
      <c r="B35" s="3" t="s">
        <v>8</v>
      </c>
      <c r="C35" s="31">
        <v>3735.4699999999993</v>
      </c>
      <c r="D35" s="141">
        <v>3758.3900000000012</v>
      </c>
      <c r="E35" s="214">
        <f t="shared" si="24"/>
        <v>7.7517021561069452E-3</v>
      </c>
      <c r="F35" s="215">
        <f t="shared" si="25"/>
        <v>8.1955945422044849E-3</v>
      </c>
      <c r="G35" s="52">
        <f t="shared" si="19"/>
        <v>6.1357740792997656E-3</v>
      </c>
      <c r="I35" s="31">
        <v>1914.1520000000007</v>
      </c>
      <c r="J35" s="141">
        <v>1922.5439999999996</v>
      </c>
      <c r="K35" s="214">
        <f t="shared" si="20"/>
        <v>1.4449056645504207E-2</v>
      </c>
      <c r="L35" s="215">
        <f t="shared" si="21"/>
        <v>1.5186804798942598E-2</v>
      </c>
      <c r="M35" s="52">
        <f t="shared" si="22"/>
        <v>4.3841868357366144E-3</v>
      </c>
      <c r="O35" s="27">
        <f t="shared" si="17"/>
        <v>5.1242601332630189</v>
      </c>
      <c r="P35" s="143">
        <f t="shared" si="18"/>
        <v>5.1153392809154958</v>
      </c>
      <c r="Q35" s="52">
        <f t="shared" si="23"/>
        <v>-1.7409054410831477E-3</v>
      </c>
    </row>
    <row r="36" spans="1:17" ht="20.100000000000001" customHeight="1" x14ac:dyDescent="0.25">
      <c r="A36" s="32"/>
      <c r="B36" s="33" t="s">
        <v>9</v>
      </c>
      <c r="C36" s="211">
        <v>4642.8500000000022</v>
      </c>
      <c r="D36" s="212">
        <v>4302.9800000000005</v>
      </c>
      <c r="E36" s="218">
        <f t="shared" si="24"/>
        <v>9.6346618646331386E-3</v>
      </c>
      <c r="F36" s="219">
        <f t="shared" si="25"/>
        <v>9.3831346409539839E-3</v>
      </c>
      <c r="G36" s="52">
        <f t="shared" si="19"/>
        <v>-7.3202881850587792E-2</v>
      </c>
      <c r="I36" s="211">
        <v>872.59400000000016</v>
      </c>
      <c r="J36" s="212">
        <v>781.71800000000007</v>
      </c>
      <c r="K36" s="218">
        <f t="shared" si="20"/>
        <v>6.5868124028431894E-3</v>
      </c>
      <c r="L36" s="219">
        <f t="shared" si="21"/>
        <v>6.1750465392832691E-3</v>
      </c>
      <c r="M36" s="52">
        <f t="shared" si="22"/>
        <v>-0.10414465375650081</v>
      </c>
      <c r="O36" s="27">
        <f t="shared" si="17"/>
        <v>1.8794361222094182</v>
      </c>
      <c r="P36" s="143">
        <f t="shared" si="18"/>
        <v>1.8166898289092677</v>
      </c>
      <c r="Q36" s="52">
        <f t="shared" si="23"/>
        <v>-3.3385701465813905E-2</v>
      </c>
    </row>
    <row r="37" spans="1:17" ht="20.100000000000001" customHeight="1" x14ac:dyDescent="0.25">
      <c r="A37" s="8" t="s">
        <v>131</v>
      </c>
      <c r="B37" s="3"/>
      <c r="C37" s="19">
        <v>752.74000000000012</v>
      </c>
      <c r="D37" s="140">
        <v>496.03999999999996</v>
      </c>
      <c r="E37" s="214">
        <f t="shared" si="24"/>
        <v>1.5620567909762208E-3</v>
      </c>
      <c r="F37" s="215">
        <f t="shared" si="25"/>
        <v>1.0816713317976874E-3</v>
      </c>
      <c r="G37" s="54">
        <f>(D37-C37)/C37</f>
        <v>-0.34102080399606788</v>
      </c>
      <c r="I37" s="19">
        <v>172.57</v>
      </c>
      <c r="J37" s="140">
        <v>118.50200000000001</v>
      </c>
      <c r="K37" s="214">
        <f>I37/$I$40</f>
        <v>1.3026518820421053E-3</v>
      </c>
      <c r="L37" s="215">
        <f>J37/$J$40</f>
        <v>9.3608611417179326E-4</v>
      </c>
      <c r="M37" s="54">
        <f>(J37-I37)/I37</f>
        <v>-0.31331054065017089</v>
      </c>
      <c r="O37" s="238">
        <f t="shared" si="17"/>
        <v>2.292557855301963</v>
      </c>
      <c r="P37" s="239">
        <f t="shared" si="18"/>
        <v>2.3889605676961541</v>
      </c>
      <c r="Q37" s="54">
        <f t="shared" si="23"/>
        <v>4.2050285523325841E-2</v>
      </c>
    </row>
    <row r="38" spans="1:17" ht="20.100000000000001" customHeight="1" x14ac:dyDescent="0.25">
      <c r="A38" s="8" t="s">
        <v>10</v>
      </c>
      <c r="C38" s="19">
        <v>2074.9400000000005</v>
      </c>
      <c r="D38" s="140">
        <v>3021.3800000000015</v>
      </c>
      <c r="E38" s="214">
        <f t="shared" si="24"/>
        <v>4.3058348405401597E-3</v>
      </c>
      <c r="F38" s="215">
        <f t="shared" si="25"/>
        <v>6.588460867000441E-3</v>
      </c>
      <c r="G38" s="52">
        <f t="shared" si="19"/>
        <v>0.45612885191861002</v>
      </c>
      <c r="I38" s="19">
        <v>1338.9340000000009</v>
      </c>
      <c r="J38" s="140">
        <v>1458.636</v>
      </c>
      <c r="K38" s="214">
        <f t="shared" si="20"/>
        <v>1.0106999449673556E-2</v>
      </c>
      <c r="L38" s="215">
        <f t="shared" si="21"/>
        <v>1.1522243550582165E-2</v>
      </c>
      <c r="M38" s="52">
        <f t="shared" si="22"/>
        <v>8.9400971220388023E-2</v>
      </c>
      <c r="O38" s="27">
        <f t="shared" si="17"/>
        <v>6.4528805652211654</v>
      </c>
      <c r="P38" s="143">
        <f t="shared" si="18"/>
        <v>4.8277144880816021</v>
      </c>
      <c r="Q38" s="52">
        <f t="shared" si="23"/>
        <v>-0.25185125630538652</v>
      </c>
    </row>
    <row r="39" spans="1:17" ht="20.100000000000001" customHeight="1" thickBot="1" x14ac:dyDescent="0.3">
      <c r="A39" s="8" t="s">
        <v>11</v>
      </c>
      <c r="B39" s="10"/>
      <c r="C39" s="21">
        <v>3567.4199999999996</v>
      </c>
      <c r="D39" s="142">
        <v>3390.3799999999983</v>
      </c>
      <c r="E39" s="220">
        <f>C39/$C$40</f>
        <v>7.4029713277684039E-3</v>
      </c>
      <c r="F39" s="221">
        <f>D39/$D$40</f>
        <v>7.3931071080966092E-3</v>
      </c>
      <c r="G39" s="55">
        <f t="shared" si="19"/>
        <v>-4.9626901233945357E-2</v>
      </c>
      <c r="I39" s="21">
        <v>892.18500000000006</v>
      </c>
      <c r="J39" s="142">
        <v>901.34500000000014</v>
      </c>
      <c r="K39" s="220">
        <f t="shared" si="20"/>
        <v>6.734695887928006E-3</v>
      </c>
      <c r="L39" s="221">
        <f t="shared" si="21"/>
        <v>7.1200193969568034E-3</v>
      </c>
      <c r="M39" s="55">
        <f t="shared" si="22"/>
        <v>1.0266928944109216E-2</v>
      </c>
      <c r="O39" s="240">
        <f t="shared" si="17"/>
        <v>2.5009250382629467</v>
      </c>
      <c r="P39" s="241">
        <f t="shared" si="18"/>
        <v>2.6585368011845296</v>
      </c>
      <c r="Q39" s="55">
        <f>(P39-O39)/O39</f>
        <v>6.3021386291151879E-2</v>
      </c>
    </row>
    <row r="40" spans="1:17" ht="26.25" customHeight="1" thickBot="1" x14ac:dyDescent="0.3">
      <c r="A40" s="12" t="s">
        <v>12</v>
      </c>
      <c r="B40" s="48"/>
      <c r="C40" s="213">
        <f>C28+C29+C30+C33+C37+C38+C39</f>
        <v>481890.2899999998</v>
      </c>
      <c r="D40" s="226">
        <f>D28+D29+D30+D33+D37+D38+D39</f>
        <v>458586.61999999994</v>
      </c>
      <c r="E40" s="222">
        <f>C40/$C$40</f>
        <v>1</v>
      </c>
      <c r="F40" s="223">
        <f>D40/$D$40</f>
        <v>1</v>
      </c>
      <c r="G40" s="55">
        <f t="shared" si="19"/>
        <v>-4.8358870231645208E-2</v>
      </c>
      <c r="H40" s="1"/>
      <c r="I40" s="213">
        <f>I28+I29+I30+I33+I37+I38+I39</f>
        <v>132475.91500000001</v>
      </c>
      <c r="J40" s="226">
        <f>J28+J29+J30+J33+J37+J38+J39</f>
        <v>126593.05400000002</v>
      </c>
      <c r="K40" s="222">
        <f>K28+K29+K30+K33+K37+K38+K39</f>
        <v>1</v>
      </c>
      <c r="L40" s="223">
        <f>L28+L29+L30+L33+L37+L38+L39</f>
        <v>1.0000000000000002</v>
      </c>
      <c r="M40" s="55">
        <f t="shared" si="22"/>
        <v>-4.4407022967155874E-2</v>
      </c>
      <c r="N40" s="1"/>
      <c r="O40" s="24">
        <f t="shared" si="17"/>
        <v>2.7490886981765095</v>
      </c>
      <c r="P40" s="242">
        <f t="shared" si="18"/>
        <v>2.7605047439020365</v>
      </c>
      <c r="Q40" s="55">
        <f>(P40-O40)/O40</f>
        <v>4.1526654753261906E-3</v>
      </c>
    </row>
    <row r="42" spans="1:17" x14ac:dyDescent="0.25">
      <c r="A42" s="1"/>
    </row>
    <row r="43" spans="1:17" ht="8.25" customHeight="1" thickBot="1" x14ac:dyDescent="0.3"/>
    <row r="44" spans="1:17" ht="15" customHeight="1" x14ac:dyDescent="0.25">
      <c r="A44" s="330" t="s">
        <v>15</v>
      </c>
      <c r="B44" s="313"/>
      <c r="C44" s="349" t="s">
        <v>1</v>
      </c>
      <c r="D44" s="347"/>
      <c r="E44" s="342" t="s">
        <v>105</v>
      </c>
      <c r="F44" s="342"/>
      <c r="G44" s="130" t="s">
        <v>0</v>
      </c>
      <c r="I44" s="343">
        <v>1000</v>
      </c>
      <c r="J44" s="347"/>
      <c r="K44" s="342" t="s">
        <v>105</v>
      </c>
      <c r="L44" s="342"/>
      <c r="M44" s="130" t="s">
        <v>0</v>
      </c>
      <c r="O44" s="341" t="s">
        <v>22</v>
      </c>
      <c r="P44" s="342"/>
      <c r="Q44" s="130" t="s">
        <v>0</v>
      </c>
    </row>
    <row r="45" spans="1:17" ht="15" customHeight="1" x14ac:dyDescent="0.25">
      <c r="A45" s="348"/>
      <c r="B45" s="314"/>
      <c r="C45" s="350" t="str">
        <f>C5</f>
        <v>jan-abr</v>
      </c>
      <c r="D45" s="340"/>
      <c r="E45" s="344" t="str">
        <f>C25</f>
        <v>jan-abr</v>
      </c>
      <c r="F45" s="344"/>
      <c r="G45" s="131" t="str">
        <f>G25</f>
        <v>2023 /2022</v>
      </c>
      <c r="I45" s="339" t="str">
        <f>C5</f>
        <v>jan-abr</v>
      </c>
      <c r="J45" s="340"/>
      <c r="K45" s="351" t="str">
        <f>C25</f>
        <v>jan-abr</v>
      </c>
      <c r="L45" s="346"/>
      <c r="M45" s="131" t="str">
        <f>G45</f>
        <v>2023 /2022</v>
      </c>
      <c r="O45" s="339" t="str">
        <f>C5</f>
        <v>jan-abr</v>
      </c>
      <c r="P45" s="340"/>
      <c r="Q45" s="131" t="str">
        <f>Q25</f>
        <v>2023 /2022</v>
      </c>
    </row>
    <row r="46" spans="1:17" ht="15.75" customHeight="1" x14ac:dyDescent="0.25">
      <c r="A46" s="348"/>
      <c r="B46" s="314"/>
      <c r="C46" s="139">
        <f>C6</f>
        <v>2022</v>
      </c>
      <c r="D46" s="137">
        <f>D6</f>
        <v>2023</v>
      </c>
      <c r="E46" s="68">
        <f>C26</f>
        <v>2022</v>
      </c>
      <c r="F46" s="137">
        <f>D26</f>
        <v>2023</v>
      </c>
      <c r="G46" s="131" t="s">
        <v>1</v>
      </c>
      <c r="I46" s="16">
        <f>C6</f>
        <v>2022</v>
      </c>
      <c r="J46" s="138">
        <f>D6</f>
        <v>2023</v>
      </c>
      <c r="K46" s="136">
        <f>C26</f>
        <v>2022</v>
      </c>
      <c r="L46" s="137">
        <f>D26</f>
        <v>2023</v>
      </c>
      <c r="M46" s="260">
        <v>1000</v>
      </c>
      <c r="O46" s="16">
        <f>O26</f>
        <v>2022</v>
      </c>
      <c r="P46" s="138">
        <f>P26</f>
        <v>2023</v>
      </c>
      <c r="Q46" s="131"/>
    </row>
    <row r="47" spans="1:17" s="270" customFormat="1" ht="15.75" customHeight="1" x14ac:dyDescent="0.25">
      <c r="A47" s="23" t="s">
        <v>115</v>
      </c>
      <c r="B47" s="15"/>
      <c r="C47" s="78">
        <f>C48+C49</f>
        <v>265071.54999999987</v>
      </c>
      <c r="D47" s="210">
        <f>D48+D49</f>
        <v>268146.59999999998</v>
      </c>
      <c r="E47" s="216">
        <f>C47/$C$60</f>
        <v>0.48835039546717951</v>
      </c>
      <c r="F47" s="217">
        <f>D47/$D$60</f>
        <v>0.49699041290279489</v>
      </c>
      <c r="G47" s="53">
        <f>(D47-C47)/C47</f>
        <v>1.1600830040040533E-2</v>
      </c>
      <c r="H47"/>
      <c r="I47" s="78">
        <f>I48+I49</f>
        <v>84148.952000000005</v>
      </c>
      <c r="J47" s="210">
        <f>J48+J49</f>
        <v>88137.121000000014</v>
      </c>
      <c r="K47" s="216">
        <f>I47/$I$60</f>
        <v>0.55329957819767883</v>
      </c>
      <c r="L47" s="217">
        <f>J47/$J$60</f>
        <v>0.57162566355153366</v>
      </c>
      <c r="M47" s="53">
        <f>(J47-I47)/I47</f>
        <v>4.7394161248734371E-2</v>
      </c>
      <c r="N47"/>
      <c r="O47" s="63">
        <f t="shared" ref="O47" si="26">(I47/C47)*10</f>
        <v>3.1745750156891619</v>
      </c>
      <c r="P47" s="237">
        <f t="shared" ref="P47" si="27">(J47/D47)*10</f>
        <v>3.2869005611109752</v>
      </c>
      <c r="Q47" s="53">
        <f>(P47-O47)/O47</f>
        <v>3.5382860655894362E-2</v>
      </c>
    </row>
    <row r="48" spans="1:17" ht="20.100000000000001" customHeight="1" x14ac:dyDescent="0.25">
      <c r="A48" s="8" t="s">
        <v>4</v>
      </c>
      <c r="C48" s="19">
        <v>129577.70999999988</v>
      </c>
      <c r="D48" s="140">
        <v>128213.5799999999</v>
      </c>
      <c r="E48" s="214">
        <f>C48/$C$60</f>
        <v>0.23872545326811373</v>
      </c>
      <c r="F48" s="215">
        <f>D48/$D$60</f>
        <v>0.2376346374108248</v>
      </c>
      <c r="G48" s="52">
        <f>(D48-C48)/C48</f>
        <v>-1.0527505077840756E-2</v>
      </c>
      <c r="I48" s="19">
        <v>49152.457000000024</v>
      </c>
      <c r="J48" s="140">
        <v>50515.321000000033</v>
      </c>
      <c r="K48" s="214">
        <f>I48/$I$60</f>
        <v>0.32318921482800594</v>
      </c>
      <c r="L48" s="215">
        <f>J48/$J$60</f>
        <v>0.32762420145472798</v>
      </c>
      <c r="M48" s="52">
        <f>(J48-I48)/I48</f>
        <v>2.7727281262867654E-2</v>
      </c>
      <c r="O48" s="27">
        <f t="shared" ref="O48:O60" si="28">(I48/C48)*10</f>
        <v>3.7932802640207228</v>
      </c>
      <c r="P48" s="143">
        <f t="shared" ref="P48:P60" si="29">(J48/D48)*10</f>
        <v>3.9399353017051757</v>
      </c>
      <c r="Q48" s="52">
        <f>(P48-O48)/O48</f>
        <v>3.8661798622020217E-2</v>
      </c>
    </row>
    <row r="49" spans="1:17" ht="20.100000000000001" customHeight="1" x14ac:dyDescent="0.25">
      <c r="A49" s="8" t="s">
        <v>5</v>
      </c>
      <c r="C49" s="19">
        <v>135493.84</v>
      </c>
      <c r="D49" s="140">
        <v>139933.02000000005</v>
      </c>
      <c r="E49" s="214">
        <f>C49/$C$60</f>
        <v>0.24962494219906578</v>
      </c>
      <c r="F49" s="215">
        <f>D49/$D$60</f>
        <v>0.25935577549196998</v>
      </c>
      <c r="G49" s="52">
        <f>(D49-C49)/C49</f>
        <v>3.2762965460275177E-2</v>
      </c>
      <c r="I49" s="19">
        <v>34996.494999999981</v>
      </c>
      <c r="J49" s="140">
        <v>37621.799999999981</v>
      </c>
      <c r="K49" s="214">
        <f>I49/$I$60</f>
        <v>0.23011036336967294</v>
      </c>
      <c r="L49" s="215">
        <f>J49/$J$60</f>
        <v>0.24400146209680568</v>
      </c>
      <c r="M49" s="52">
        <f>(J49-I49)/I49</f>
        <v>7.5016226624980642E-2</v>
      </c>
      <c r="O49" s="27">
        <f t="shared" si="28"/>
        <v>2.5828845798451043</v>
      </c>
      <c r="P49" s="143">
        <f t="shared" si="29"/>
        <v>2.6885577113964931</v>
      </c>
      <c r="Q49" s="52">
        <f>(P49-O49)/O49</f>
        <v>4.0912835353148463E-2</v>
      </c>
    </row>
    <row r="50" spans="1:17" ht="20.100000000000001" customHeight="1" x14ac:dyDescent="0.25">
      <c r="A50" s="23" t="s">
        <v>38</v>
      </c>
      <c r="B50" s="15"/>
      <c r="C50" s="78">
        <f>C51+C52</f>
        <v>225803.63000000012</v>
      </c>
      <c r="D50" s="210">
        <f>D51+D52</f>
        <v>223736.83999999985</v>
      </c>
      <c r="E50" s="216">
        <f>C50/$C$60</f>
        <v>0.41600576149505591</v>
      </c>
      <c r="F50" s="217">
        <f>D50/$D$60</f>
        <v>0.41468012084869427</v>
      </c>
      <c r="G50" s="53">
        <f>(D50-C50)/C50</f>
        <v>-9.1530415166499717E-3</v>
      </c>
      <c r="I50" s="78">
        <f>I51+I52</f>
        <v>29236.881000000019</v>
      </c>
      <c r="J50" s="210">
        <f>J51+J52</f>
        <v>29979.086999999992</v>
      </c>
      <c r="K50" s="216">
        <f>I50/$I$60</f>
        <v>0.19223951743470011</v>
      </c>
      <c r="L50" s="217">
        <f>J50/$J$60</f>
        <v>0.19443357469146455</v>
      </c>
      <c r="M50" s="53">
        <f>(J50-I50)/I50</f>
        <v>2.5385950026610989E-2</v>
      </c>
      <c r="O50" s="63">
        <f t="shared" si="28"/>
        <v>1.2947923379265427</v>
      </c>
      <c r="P50" s="237">
        <f t="shared" si="29"/>
        <v>1.339926272311704</v>
      </c>
      <c r="Q50" s="53">
        <f>(P50-O50)/O50</f>
        <v>3.4858048710295901E-2</v>
      </c>
    </row>
    <row r="51" spans="1:17" ht="20.100000000000001" customHeight="1" x14ac:dyDescent="0.25">
      <c r="A51" s="8"/>
      <c r="B51" t="s">
        <v>6</v>
      </c>
      <c r="C51" s="31">
        <v>220251.51000000013</v>
      </c>
      <c r="D51" s="141">
        <v>216716.77999999985</v>
      </c>
      <c r="E51" s="214">
        <f t="shared" ref="E51:E57" si="30">C51/$C$60</f>
        <v>0.40577690065472344</v>
      </c>
      <c r="F51" s="215">
        <f t="shared" ref="F51:F57" si="31">D51/$D$60</f>
        <v>0.40166894517836171</v>
      </c>
      <c r="G51" s="52">
        <f t="shared" ref="G51:G59" si="32">(D51-C51)/C51</f>
        <v>-1.604860733985556E-2</v>
      </c>
      <c r="I51" s="31">
        <v>27830.432000000019</v>
      </c>
      <c r="J51" s="141">
        <v>28416.50599999999</v>
      </c>
      <c r="K51" s="214">
        <f t="shared" ref="K51:K58" si="33">I51/$I$60</f>
        <v>0.18299177732670033</v>
      </c>
      <c r="L51" s="215">
        <f t="shared" ref="L51:L58" si="34">J51/$J$60</f>
        <v>0.18429923639173704</v>
      </c>
      <c r="M51" s="52">
        <f t="shared" ref="M51:M58" si="35">(J51-I51)/I51</f>
        <v>2.1058746051802968E-2</v>
      </c>
      <c r="O51" s="27">
        <f t="shared" si="28"/>
        <v>1.2635750828677632</v>
      </c>
      <c r="P51" s="143">
        <f t="shared" si="29"/>
        <v>1.311227769257185</v>
      </c>
      <c r="Q51" s="52">
        <f t="shared" ref="Q51:Q58" si="36">(P51-O51)/O51</f>
        <v>3.7712587906743936E-2</v>
      </c>
    </row>
    <row r="52" spans="1:17" ht="20.100000000000001" customHeight="1" x14ac:dyDescent="0.25">
      <c r="A52" s="8"/>
      <c r="B52" t="s">
        <v>39</v>
      </c>
      <c r="C52" s="31">
        <v>5552.1200000000063</v>
      </c>
      <c r="D52" s="141">
        <v>7020.0599999999986</v>
      </c>
      <c r="E52" s="218">
        <f t="shared" si="30"/>
        <v>1.022886084033251E-2</v>
      </c>
      <c r="F52" s="219">
        <f t="shared" si="31"/>
        <v>1.3011175670332548E-2</v>
      </c>
      <c r="G52" s="52">
        <f t="shared" si="32"/>
        <v>0.26439270044595409</v>
      </c>
      <c r="I52" s="31">
        <v>1406.4490000000001</v>
      </c>
      <c r="J52" s="141">
        <v>1562.5810000000001</v>
      </c>
      <c r="K52" s="218">
        <f t="shared" si="33"/>
        <v>9.2477401079997679E-3</v>
      </c>
      <c r="L52" s="219">
        <f t="shared" si="34"/>
        <v>1.0134338299727524E-2</v>
      </c>
      <c r="M52" s="52">
        <f t="shared" si="35"/>
        <v>0.11101149064061339</v>
      </c>
      <c r="O52" s="27">
        <f t="shared" si="28"/>
        <v>2.5331747152439044</v>
      </c>
      <c r="P52" s="143">
        <f t="shared" si="29"/>
        <v>2.2258798357848799</v>
      </c>
      <c r="Q52" s="52">
        <f t="shared" si="36"/>
        <v>-0.12130820571112358</v>
      </c>
    </row>
    <row r="53" spans="1:17" ht="20.100000000000001" customHeight="1" x14ac:dyDescent="0.25">
      <c r="A53" s="23" t="s">
        <v>130</v>
      </c>
      <c r="B53" s="15"/>
      <c r="C53" s="78">
        <f>SUM(C54:C56)</f>
        <v>40198.200000000041</v>
      </c>
      <c r="D53" s="210">
        <f>SUM(D54:D56)</f>
        <v>38420.890000000014</v>
      </c>
      <c r="E53" s="216">
        <f>C53/$C$60</f>
        <v>7.4058520678921616E-2</v>
      </c>
      <c r="F53" s="217">
        <f>D53/$D$60</f>
        <v>7.1210352789082054E-2</v>
      </c>
      <c r="G53" s="53">
        <f>(D53-C53)/C53</f>
        <v>-4.4213671258912714E-2</v>
      </c>
      <c r="I53" s="78">
        <f>SUM(I54:I56)</f>
        <v>34018.760999999991</v>
      </c>
      <c r="J53" s="210">
        <f>SUM(J54:J56)</f>
        <v>32194.149999999998</v>
      </c>
      <c r="K53" s="216">
        <f t="shared" si="33"/>
        <v>0.22368152739570235</v>
      </c>
      <c r="L53" s="217">
        <f t="shared" si="34"/>
        <v>0.20879967654295858</v>
      </c>
      <c r="M53" s="53">
        <f t="shared" si="35"/>
        <v>-5.3635433694954202E-2</v>
      </c>
      <c r="O53" s="63">
        <f t="shared" si="28"/>
        <v>8.4627572876397341</v>
      </c>
      <c r="P53" s="237">
        <f t="shared" si="29"/>
        <v>8.3793347837595604</v>
      </c>
      <c r="Q53" s="53">
        <f t="shared" si="36"/>
        <v>-9.8576032662565302E-3</v>
      </c>
    </row>
    <row r="54" spans="1:17" ht="20.100000000000001" customHeight="1" x14ac:dyDescent="0.25">
      <c r="A54" s="8"/>
      <c r="B54" s="3" t="s">
        <v>7</v>
      </c>
      <c r="C54" s="31">
        <v>37091.120000000039</v>
      </c>
      <c r="D54" s="141">
        <v>35272.790000000015</v>
      </c>
      <c r="E54" s="214">
        <f>C54/$C$60</f>
        <v>6.8334240775068611E-2</v>
      </c>
      <c r="F54" s="215">
        <f>D54/$D$60</f>
        <v>6.5375576145039999E-2</v>
      </c>
      <c r="G54" s="52">
        <f>(D54-C54)/C54</f>
        <v>-4.9023324181098379E-2</v>
      </c>
      <c r="I54" s="31">
        <v>30731.336999999989</v>
      </c>
      <c r="J54" s="141">
        <v>28848.396000000001</v>
      </c>
      <c r="K54" s="214">
        <f t="shared" si="33"/>
        <v>0.20206592471348561</v>
      </c>
      <c r="L54" s="215">
        <f t="shared" si="34"/>
        <v>0.187100319579277</v>
      </c>
      <c r="M54" s="52">
        <f t="shared" si="35"/>
        <v>-6.1271040696992414E-2</v>
      </c>
      <c r="O54" s="27">
        <f t="shared" si="28"/>
        <v>8.2853623724492422</v>
      </c>
      <c r="P54" s="143">
        <f t="shared" si="29"/>
        <v>8.1786544245578501</v>
      </c>
      <c r="Q54" s="52">
        <f t="shared" si="36"/>
        <v>-1.2879092439724895E-2</v>
      </c>
    </row>
    <row r="55" spans="1:17" ht="20.100000000000001" customHeight="1" x14ac:dyDescent="0.25">
      <c r="A55" s="8"/>
      <c r="B55" s="3" t="s">
        <v>8</v>
      </c>
      <c r="C55" s="31">
        <v>2649.3199999999993</v>
      </c>
      <c r="D55" s="141">
        <v>2622.6</v>
      </c>
      <c r="E55" s="214">
        <f t="shared" si="30"/>
        <v>4.8809329772248593E-3</v>
      </c>
      <c r="F55" s="215">
        <f t="shared" si="31"/>
        <v>4.860800237179475E-3</v>
      </c>
      <c r="G55" s="52">
        <f t="shared" si="32"/>
        <v>-1.0085606872706715E-2</v>
      </c>
      <c r="I55" s="31">
        <v>3018.637999999999</v>
      </c>
      <c r="J55" s="141">
        <v>2990.2259999999992</v>
      </c>
      <c r="K55" s="214">
        <f t="shared" si="33"/>
        <v>1.9848270149953672E-2</v>
      </c>
      <c r="L55" s="215">
        <f t="shared" si="34"/>
        <v>1.9393530240442589E-2</v>
      </c>
      <c r="M55" s="52">
        <f t="shared" si="35"/>
        <v>-9.4121918560621763E-3</v>
      </c>
      <c r="O55" s="27">
        <f t="shared" si="28"/>
        <v>11.394010538553289</v>
      </c>
      <c r="P55" s="143">
        <f t="shared" si="29"/>
        <v>11.401761610615416</v>
      </c>
      <c r="Q55" s="52">
        <f t="shared" si="36"/>
        <v>6.8027601307729039E-4</v>
      </c>
    </row>
    <row r="56" spans="1:17" ht="20.100000000000001" customHeight="1" x14ac:dyDescent="0.25">
      <c r="A56" s="32"/>
      <c r="B56" s="33" t="s">
        <v>9</v>
      </c>
      <c r="C56" s="211">
        <v>457.75999999999982</v>
      </c>
      <c r="D56" s="212">
        <v>525.49999999999977</v>
      </c>
      <c r="E56" s="218">
        <f t="shared" si="30"/>
        <v>8.4334692662813536E-4</v>
      </c>
      <c r="F56" s="219">
        <f t="shared" si="31"/>
        <v>9.7397640686258419E-4</v>
      </c>
      <c r="G56" s="52">
        <f t="shared" si="32"/>
        <v>0.14798147500873815</v>
      </c>
      <c r="I56" s="211">
        <v>268.78600000000012</v>
      </c>
      <c r="J56" s="212">
        <v>355.52800000000002</v>
      </c>
      <c r="K56" s="218">
        <f t="shared" si="33"/>
        <v>1.7673325322630443E-3</v>
      </c>
      <c r="L56" s="219">
        <f t="shared" si="34"/>
        <v>2.3058267232390042E-3</v>
      </c>
      <c r="M56" s="52">
        <f t="shared" si="35"/>
        <v>0.32271770107073983</v>
      </c>
      <c r="O56" s="27">
        <f t="shared" si="28"/>
        <v>5.8717668647326162</v>
      </c>
      <c r="P56" s="143">
        <f t="shared" si="29"/>
        <v>6.7655185537583282</v>
      </c>
      <c r="Q56" s="52">
        <f t="shared" si="36"/>
        <v>0.15221171235421843</v>
      </c>
    </row>
    <row r="57" spans="1:17" ht="20.100000000000001" customHeight="1" x14ac:dyDescent="0.25">
      <c r="A57" s="8" t="s">
        <v>131</v>
      </c>
      <c r="B57" s="3"/>
      <c r="C57" s="19">
        <v>1126.2600000000002</v>
      </c>
      <c r="D57" s="140">
        <v>491.95</v>
      </c>
      <c r="E57" s="214">
        <f t="shared" si="30"/>
        <v>2.0749473732615438E-3</v>
      </c>
      <c r="F57" s="215">
        <f t="shared" si="31"/>
        <v>9.1179389791826539E-4</v>
      </c>
      <c r="G57" s="54">
        <f t="shared" si="32"/>
        <v>-0.56320032674515663</v>
      </c>
      <c r="I57" s="19">
        <v>877.70399999999995</v>
      </c>
      <c r="J57" s="140">
        <v>667.74400000000014</v>
      </c>
      <c r="K57" s="214">
        <f t="shared" si="33"/>
        <v>5.7711146893714791E-3</v>
      </c>
      <c r="L57" s="215">
        <f t="shared" si="34"/>
        <v>4.3307473939675802E-3</v>
      </c>
      <c r="M57" s="54">
        <f t="shared" si="35"/>
        <v>-0.23921504288461692</v>
      </c>
      <c r="O57" s="238">
        <f t="shared" si="28"/>
        <v>7.7930850780459204</v>
      </c>
      <c r="P57" s="239">
        <f t="shared" si="29"/>
        <v>13.573411932106925</v>
      </c>
      <c r="Q57" s="54">
        <f t="shared" si="36"/>
        <v>0.7417251058050035</v>
      </c>
    </row>
    <row r="58" spans="1:17" ht="20.100000000000001" customHeight="1" x14ac:dyDescent="0.25">
      <c r="A58" s="8" t="s">
        <v>10</v>
      </c>
      <c r="C58" s="19">
        <v>5329.31</v>
      </c>
      <c r="D58" s="140">
        <v>3865.0700000000011</v>
      </c>
      <c r="E58" s="214">
        <f>C58/$C$60</f>
        <v>9.8183703459205473E-3</v>
      </c>
      <c r="F58" s="215">
        <f>D58/$D$60</f>
        <v>7.1636289074640735E-3</v>
      </c>
      <c r="G58" s="52">
        <f t="shared" si="32"/>
        <v>-0.27475226624084531</v>
      </c>
      <c r="I58" s="19">
        <v>2681.3070000000002</v>
      </c>
      <c r="J58" s="140">
        <v>2132.4149999999995</v>
      </c>
      <c r="K58" s="214">
        <f t="shared" si="33"/>
        <v>1.7630237773115509E-2</v>
      </c>
      <c r="L58" s="215">
        <f t="shared" si="34"/>
        <v>1.3830076652290959E-2</v>
      </c>
      <c r="M58" s="52">
        <f t="shared" si="35"/>
        <v>-0.20471061314500752</v>
      </c>
      <c r="O58" s="27">
        <f t="shared" si="28"/>
        <v>5.0312460712550031</v>
      </c>
      <c r="P58" s="143">
        <f t="shared" si="29"/>
        <v>5.5171445795289573</v>
      </c>
      <c r="Q58" s="52">
        <f t="shared" si="36"/>
        <v>9.6576176436695485E-2</v>
      </c>
    </row>
    <row r="59" spans="1:17" ht="20.100000000000001" customHeight="1" thickBot="1" x14ac:dyDescent="0.3">
      <c r="A59" s="8" t="s">
        <v>11</v>
      </c>
      <c r="B59" s="10"/>
      <c r="C59" s="21">
        <v>5260.72</v>
      </c>
      <c r="D59" s="142">
        <v>4879.4399999999996</v>
      </c>
      <c r="E59" s="220">
        <f>C59/$C$60</f>
        <v>9.6920046396608839E-3</v>
      </c>
      <c r="F59" s="221">
        <f>D59/$D$60</f>
        <v>9.0436906540467543E-3</v>
      </c>
      <c r="G59" s="55">
        <f t="shared" si="32"/>
        <v>-7.2476771240438692E-2</v>
      </c>
      <c r="I59" s="21">
        <v>1122.0920000000003</v>
      </c>
      <c r="J59" s="142">
        <v>1076.2639999999997</v>
      </c>
      <c r="K59" s="220">
        <f>I59/$I$60</f>
        <v>7.3780245094316804E-3</v>
      </c>
      <c r="L59" s="221">
        <f>J59/$J$60</f>
        <v>6.980261167784543E-3</v>
      </c>
      <c r="M59" s="55">
        <f>(J59-I59)/I59</f>
        <v>-4.0841570922883902E-2</v>
      </c>
      <c r="O59" s="240">
        <f t="shared" si="28"/>
        <v>2.1329627883635704</v>
      </c>
      <c r="P59" s="241">
        <f t="shared" si="29"/>
        <v>2.2057121309002667</v>
      </c>
      <c r="Q59" s="55">
        <f>(P59-O59)/O59</f>
        <v>3.4107178490680699E-2</v>
      </c>
    </row>
    <row r="60" spans="1:17" ht="26.25" customHeight="1" thickBot="1" x14ac:dyDescent="0.3">
      <c r="A60" s="12" t="s">
        <v>12</v>
      </c>
      <c r="B60" s="48"/>
      <c r="C60" s="213">
        <f>C48+C49+C50+C53+C57+C58+C59</f>
        <v>542789.67000000004</v>
      </c>
      <c r="D60" s="226">
        <f>D48+D49+D50+D53+D57+D58+D59</f>
        <v>539540.78999999969</v>
      </c>
      <c r="E60" s="222">
        <f>E48+E49+E50+E53+E57+E58+E59</f>
        <v>1</v>
      </c>
      <c r="F60" s="223">
        <f>F48+F49+F50+F53+F57+F58+F59</f>
        <v>1</v>
      </c>
      <c r="G60" s="55">
        <f>(D60-C60)/C60</f>
        <v>-5.98552290061149E-3</v>
      </c>
      <c r="H60" s="1"/>
      <c r="I60" s="213">
        <f>I48+I49+I50+I53+I57+I58+I59</f>
        <v>152085.69700000001</v>
      </c>
      <c r="J60" s="226">
        <f>J48+J49+J50+J53+J57+J58+J59</f>
        <v>154186.78100000002</v>
      </c>
      <c r="K60" s="222">
        <f>K48+K49+K50+K53+K57+K58+K59</f>
        <v>1</v>
      </c>
      <c r="L60" s="223">
        <f>L48+L49+L50+L53+L57+L58+L59</f>
        <v>0.99999999999999989</v>
      </c>
      <c r="M60" s="55">
        <f>(J60-I60)/I60</f>
        <v>1.3815132135666921E-2</v>
      </c>
      <c r="N60" s="1"/>
      <c r="O60" s="24">
        <f t="shared" si="28"/>
        <v>2.8019268863388653</v>
      </c>
      <c r="P60" s="242">
        <f t="shared" si="29"/>
        <v>2.8577409504108129</v>
      </c>
      <c r="Q60" s="55">
        <f>(P60-O60)/O60</f>
        <v>1.9919885969928695E-2</v>
      </c>
    </row>
    <row r="66" spans="3:13" x14ac:dyDescent="0.25">
      <c r="C66" s="119"/>
      <c r="D66" s="119"/>
      <c r="E66" s="119"/>
      <c r="F66" s="119"/>
      <c r="G66" s="119"/>
      <c r="I66" s="119"/>
      <c r="J66" s="119"/>
      <c r="K66" s="119"/>
      <c r="L66" s="119"/>
      <c r="M66" s="119"/>
    </row>
    <row r="68" spans="3:13" x14ac:dyDescent="0.25">
      <c r="M68" s="119"/>
    </row>
    <row r="69" spans="3:13" x14ac:dyDescent="0.25">
      <c r="G69" s="119"/>
    </row>
  </sheetData>
  <customSheetViews>
    <customSheetView guid="{D2454DF7-9151-402B-B9E4-208D72282370}" showGridLines="0" fitToPage="1" hiddenColumns="1">
      <selection activeCell="B11" sqref="B11:O11"/>
      <pageMargins left="0.31496062992125984" right="0.31496062992125984" top="0.35433070866141736" bottom="0.35433070866141736" header="0.31496062992125984" footer="0.31496062992125984"/>
      <pageSetup paperSize="9" scale="56" orientation="portrait" r:id="rId1"/>
    </customSheetView>
  </customSheetViews>
  <mergeCells count="33">
    <mergeCell ref="K45:L45"/>
    <mergeCell ref="K4:L4"/>
    <mergeCell ref="K24:L24"/>
    <mergeCell ref="K44:L44"/>
    <mergeCell ref="A44:B46"/>
    <mergeCell ref="C44:D44"/>
    <mergeCell ref="I44:J44"/>
    <mergeCell ref="C45:D45"/>
    <mergeCell ref="E45:F45"/>
    <mergeCell ref="I45:J45"/>
    <mergeCell ref="E44:F44"/>
    <mergeCell ref="I25:J25"/>
    <mergeCell ref="K25:L25"/>
    <mergeCell ref="C4:D4"/>
    <mergeCell ref="C5:D5"/>
    <mergeCell ref="E5:F5"/>
    <mergeCell ref="I4:J4"/>
    <mergeCell ref="I5:J5"/>
    <mergeCell ref="K5:L5"/>
    <mergeCell ref="I24:J24"/>
    <mergeCell ref="A4:B6"/>
    <mergeCell ref="E4:F4"/>
    <mergeCell ref="A24:B26"/>
    <mergeCell ref="C24:D24"/>
    <mergeCell ref="C25:D25"/>
    <mergeCell ref="E25:F25"/>
    <mergeCell ref="E24:F24"/>
    <mergeCell ref="O45:P45"/>
    <mergeCell ref="O4:P4"/>
    <mergeCell ref="O5:P5"/>
    <mergeCell ref="O24:P24"/>
    <mergeCell ref="O25:P25"/>
    <mergeCell ref="O44:P4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2"/>
  <ignoredErrors>
    <ignoredError sqref="C13:G13 H13:J13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8AE5CAA7-B695-41B5-B803-56EFFDF34D1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</xm:sqref>
        </x14:conditionalFormatting>
        <x14:conditionalFormatting xmlns:xm="http://schemas.microsoft.com/office/excel/2006/main">
          <x14:cfRule type="iconSet" priority="245" id="{175EAEC1-69B6-4BF0-BC98-45FB04374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5" id="{D26DEDB2-B5E1-405A-B256-8B802EFA6D7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246" id="{4B18F59D-C7D3-4008-A727-25B83564ED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2" id="{B84B7BF2-AADD-499C-8DE7-BA2CB270FB9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G47</xm:sqref>
        </x14:conditionalFormatting>
        <x14:conditionalFormatting xmlns:xm="http://schemas.microsoft.com/office/excel/2006/main">
          <x14:cfRule type="iconSet" priority="247" id="{32B6219A-ED3A-4ED2-8B5E-3618575A19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9" id="{1E9401B1-CEC4-44EB-A030-D49D7D25BD3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</xm:sqref>
        </x14:conditionalFormatting>
        <x14:conditionalFormatting xmlns:xm="http://schemas.microsoft.com/office/excel/2006/main">
          <x14:cfRule type="iconSet" priority="248" id="{3F3808E6-41D0-41A4-BEC7-146C0F8F6C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M8:M20</xm:sqref>
        </x14:conditionalFormatting>
        <x14:conditionalFormatting xmlns:xm="http://schemas.microsoft.com/office/excel/2006/main">
          <x14:cfRule type="iconSet" priority="6" id="{8B8A7EDA-C07A-4389-B4A0-6611008F82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M27</xm:sqref>
        </x14:conditionalFormatting>
        <x14:conditionalFormatting xmlns:xm="http://schemas.microsoft.com/office/excel/2006/main">
          <x14:cfRule type="iconSet" priority="249" id="{37AD2CE7-68EB-4720-A686-6ED8E18D10C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M28:M40</xm:sqref>
        </x14:conditionalFormatting>
        <x14:conditionalFormatting xmlns:xm="http://schemas.microsoft.com/office/excel/2006/main">
          <x14:cfRule type="iconSet" priority="3" id="{FFA9C176-35FF-4E92-8465-1F6D501A34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M47</xm:sqref>
        </x14:conditionalFormatting>
        <x14:conditionalFormatting xmlns:xm="http://schemas.microsoft.com/office/excel/2006/main">
          <x14:cfRule type="iconSet" priority="250" id="{396467D4-38FC-4CB5-8030-9947C326A3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M48:M60</xm:sqref>
        </x14:conditionalFormatting>
        <x14:conditionalFormatting xmlns:xm="http://schemas.microsoft.com/office/excel/2006/main">
          <x14:cfRule type="iconSet" priority="7" id="{76829993-51DB-449E-9A5F-7B6BDD298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Q7</xm:sqref>
        </x14:conditionalFormatting>
        <x14:conditionalFormatting xmlns:xm="http://schemas.microsoft.com/office/excel/2006/main">
          <x14:cfRule type="iconSet" priority="26" id="{8A96D951-0E9F-4C8B-ACEF-0402B82FAA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Q8:Q20</xm:sqref>
        </x14:conditionalFormatting>
        <x14:conditionalFormatting xmlns:xm="http://schemas.microsoft.com/office/excel/2006/main">
          <x14:cfRule type="iconSet" priority="4" id="{A502AC78-A192-40A3-B62B-3EEB7327610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Q27</xm:sqref>
        </x14:conditionalFormatting>
        <x14:conditionalFormatting xmlns:xm="http://schemas.microsoft.com/office/excel/2006/main">
          <x14:cfRule type="iconSet" priority="16" id="{A903B1F2-257E-48C8-AA1F-710D0D5C2DA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Q28:Q40</xm:sqref>
        </x14:conditionalFormatting>
        <x14:conditionalFormatting xmlns:xm="http://schemas.microsoft.com/office/excel/2006/main">
          <x14:cfRule type="iconSet" priority="1" id="{3695A84A-DAA6-49DF-8C35-D62293DAF2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Q47</xm:sqref>
        </x14:conditionalFormatting>
        <x14:conditionalFormatting xmlns:xm="http://schemas.microsoft.com/office/excel/2006/main">
          <x14:cfRule type="iconSet" priority="13" id="{33E0C9DC-9ACB-4562-97C7-17FD07E49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Q48:Q60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6281B-D85F-4DCE-AC45-E54A65ECDDBC}">
  <sheetPr>
    <pageSetUpPr fitToPage="1"/>
  </sheetPr>
  <dimension ref="A1:T69"/>
  <sheetViews>
    <sheetView showGridLines="0" workbookViewId="0"/>
  </sheetViews>
  <sheetFormatPr defaultRowHeight="15" x14ac:dyDescent="0.25"/>
  <cols>
    <col min="1" max="1" width="3.140625" customWidth="1"/>
    <col min="2" max="2" width="28.7109375" customWidth="1"/>
    <col min="5" max="6" width="9.140625" customWidth="1"/>
    <col min="7" max="7" width="10.85546875" customWidth="1"/>
    <col min="8" max="8" width="1.85546875" customWidth="1"/>
    <col min="11" max="12" width="9.140625" customWidth="1"/>
    <col min="13" max="13" width="10.85546875" customWidth="1"/>
    <col min="14" max="14" width="1.85546875" customWidth="1"/>
    <col min="16" max="16" width="9.140625" style="34"/>
    <col min="17" max="17" width="10.85546875" customWidth="1"/>
  </cols>
  <sheetData>
    <row r="1" spans="1:20" ht="15.75" x14ac:dyDescent="0.25">
      <c r="A1" s="4" t="s">
        <v>159</v>
      </c>
    </row>
    <row r="3" spans="1:20" ht="8.25" customHeight="1" thickBot="1" x14ac:dyDescent="0.3">
      <c r="Q3" s="10"/>
    </row>
    <row r="4" spans="1:20" x14ac:dyDescent="0.25">
      <c r="A4" s="330" t="s">
        <v>3</v>
      </c>
      <c r="B4" s="313"/>
      <c r="C4" s="349" t="s">
        <v>1</v>
      </c>
      <c r="D4" s="347"/>
      <c r="E4" s="342" t="s">
        <v>104</v>
      </c>
      <c r="F4" s="342"/>
      <c r="G4" s="130" t="s">
        <v>0</v>
      </c>
      <c r="I4" s="343">
        <v>1000</v>
      </c>
      <c r="J4" s="342"/>
      <c r="K4" s="352" t="s">
        <v>104</v>
      </c>
      <c r="L4" s="353"/>
      <c r="M4" s="130" t="s">
        <v>0</v>
      </c>
      <c r="O4" s="341" t="s">
        <v>22</v>
      </c>
      <c r="P4" s="342"/>
      <c r="Q4" s="130" t="s">
        <v>0</v>
      </c>
    </row>
    <row r="5" spans="1:20" x14ac:dyDescent="0.25">
      <c r="A5" s="348"/>
      <c r="B5" s="314"/>
      <c r="C5" s="350" t="s">
        <v>60</v>
      </c>
      <c r="D5" s="340"/>
      <c r="E5" s="344" t="str">
        <f>C5</f>
        <v>abr</v>
      </c>
      <c r="F5" s="344"/>
      <c r="G5" s="131" t="s">
        <v>149</v>
      </c>
      <c r="I5" s="339" t="str">
        <f>C5</f>
        <v>abr</v>
      </c>
      <c r="J5" s="344"/>
      <c r="K5" s="345" t="str">
        <f>C5</f>
        <v>abr</v>
      </c>
      <c r="L5" s="346"/>
      <c r="M5" s="131" t="str">
        <f>G5</f>
        <v>2023 /2022</v>
      </c>
      <c r="O5" s="339" t="str">
        <f>C5</f>
        <v>abr</v>
      </c>
      <c r="P5" s="340"/>
      <c r="Q5" s="131" t="str">
        <f>G5</f>
        <v>2023 /2022</v>
      </c>
    </row>
    <row r="6" spans="1:20" ht="19.5" customHeight="1" x14ac:dyDescent="0.25">
      <c r="A6" s="348"/>
      <c r="B6" s="314"/>
      <c r="C6" s="139">
        <v>2022</v>
      </c>
      <c r="D6" s="137">
        <v>2023</v>
      </c>
      <c r="E6" s="68">
        <f>C6</f>
        <v>2022</v>
      </c>
      <c r="F6" s="137">
        <f>D6</f>
        <v>2023</v>
      </c>
      <c r="G6" s="131" t="s">
        <v>1</v>
      </c>
      <c r="I6" s="16">
        <f>C6</f>
        <v>2022</v>
      </c>
      <c r="J6" s="138">
        <f>D6</f>
        <v>2023</v>
      </c>
      <c r="K6" s="136">
        <f>E6</f>
        <v>2022</v>
      </c>
      <c r="L6" s="137">
        <f>D6</f>
        <v>2023</v>
      </c>
      <c r="M6" s="260">
        <v>1000</v>
      </c>
      <c r="O6" s="16">
        <f>C6</f>
        <v>2022</v>
      </c>
      <c r="P6" s="138">
        <f>D6</f>
        <v>2023</v>
      </c>
      <c r="Q6" s="131"/>
    </row>
    <row r="7" spans="1:20" ht="19.5" customHeight="1" x14ac:dyDescent="0.25">
      <c r="A7" s="23" t="s">
        <v>115</v>
      </c>
      <c r="B7" s="15"/>
      <c r="C7" s="78">
        <f>C8+C9</f>
        <v>117253.42999999996</v>
      </c>
      <c r="D7" s="210">
        <f>D8+D9</f>
        <v>115853.19999999998</v>
      </c>
      <c r="E7" s="216">
        <f t="shared" ref="E7:E19" si="0">C7/$C$20</f>
        <v>0.44514130801506918</v>
      </c>
      <c r="F7" s="217">
        <f t="shared" ref="F7:F19" si="1">D7/$D$20</f>
        <v>0.48302436193347842</v>
      </c>
      <c r="G7" s="53">
        <f>(D7-C7)/C7</f>
        <v>-1.1941910782481859E-2</v>
      </c>
      <c r="I7" s="224">
        <f>I8+I9</f>
        <v>33396.692999999999</v>
      </c>
      <c r="J7" s="225">
        <f>J8+J9</f>
        <v>33579.322</v>
      </c>
      <c r="K7" s="229">
        <f t="shared" ref="K7:K19" si="2">I7/$I$20</f>
        <v>0.46122975227037627</v>
      </c>
      <c r="L7" s="230">
        <f t="shared" ref="L7:L19" si="3">J7/$J$20</f>
        <v>0.48701502954665843</v>
      </c>
      <c r="M7" s="53">
        <f>(J7-I7)/I7</f>
        <v>5.4684755763093314E-3</v>
      </c>
      <c r="O7" s="63">
        <f t="shared" ref="O7:P20" si="4">(I7/C7)*10</f>
        <v>2.8482487036839781</v>
      </c>
      <c r="P7" s="237">
        <f t="shared" si="4"/>
        <v>2.8984371601302343</v>
      </c>
      <c r="Q7" s="53">
        <f>(P7-O7)/O7</f>
        <v>1.7620812529938679E-2</v>
      </c>
    </row>
    <row r="8" spans="1:20" ht="20.100000000000001" customHeight="1" x14ac:dyDescent="0.25">
      <c r="A8" s="8" t="s">
        <v>4</v>
      </c>
      <c r="C8" s="19">
        <v>61296.189999999988</v>
      </c>
      <c r="D8" s="140">
        <v>59931.669999999991</v>
      </c>
      <c r="E8" s="214">
        <f t="shared" si="0"/>
        <v>0.23270505769375111</v>
      </c>
      <c r="F8" s="215">
        <f t="shared" si="1"/>
        <v>0.24987187804357402</v>
      </c>
      <c r="G8" s="52">
        <f>(D8-C8)/C8</f>
        <v>-2.2261089963340253E-2</v>
      </c>
      <c r="I8" s="19">
        <v>19560.543999999998</v>
      </c>
      <c r="J8" s="140">
        <v>19559.315999999995</v>
      </c>
      <c r="K8" s="227">
        <f t="shared" si="2"/>
        <v>0.27014365953520592</v>
      </c>
      <c r="L8" s="228">
        <f t="shared" si="3"/>
        <v>0.2836769860824595</v>
      </c>
      <c r="M8" s="52">
        <f>(J8-I8)/I8</f>
        <v>-6.2779440081154911E-5</v>
      </c>
      <c r="O8" s="27">
        <f t="shared" si="4"/>
        <v>3.1911516849579069</v>
      </c>
      <c r="P8" s="143">
        <f t="shared" si="4"/>
        <v>3.2636026995409937</v>
      </c>
      <c r="Q8" s="52">
        <f>(P8-O8)/O8</f>
        <v>2.2703720078427563E-2</v>
      </c>
      <c r="R8" s="119"/>
      <c r="S8" s="296"/>
      <c r="T8" s="2"/>
    </row>
    <row r="9" spans="1:20" ht="20.100000000000001" customHeight="1" x14ac:dyDescent="0.25">
      <c r="A9" s="8" t="s">
        <v>5</v>
      </c>
      <c r="C9" s="19">
        <v>55957.239999999983</v>
      </c>
      <c r="D9" s="140">
        <v>55921.529999999984</v>
      </c>
      <c r="E9" s="214">
        <f t="shared" si="0"/>
        <v>0.2124362503213181</v>
      </c>
      <c r="F9" s="215">
        <f t="shared" si="1"/>
        <v>0.23315248388990437</v>
      </c>
      <c r="G9" s="52">
        <f>(D9-C9)/C9</f>
        <v>-6.3816585664337874E-4</v>
      </c>
      <c r="I9" s="19">
        <v>13836.149000000005</v>
      </c>
      <c r="J9" s="140">
        <v>14020.006000000008</v>
      </c>
      <c r="K9" s="227">
        <f t="shared" si="2"/>
        <v>0.19108609273517044</v>
      </c>
      <c r="L9" s="228">
        <f t="shared" si="3"/>
        <v>0.20333804346419895</v>
      </c>
      <c r="M9" s="52">
        <f>(J9-I9)/I9</f>
        <v>1.3288162768412189E-2</v>
      </c>
      <c r="O9" s="27">
        <f t="shared" si="4"/>
        <v>2.4726289216551796</v>
      </c>
      <c r="P9" s="143">
        <f t="shared" si="4"/>
        <v>2.5070855536320291</v>
      </c>
      <c r="Q9" s="52">
        <f t="shared" ref="Q9:Q20" si="5">(P9-O9)/O9</f>
        <v>1.3935221607690436E-2</v>
      </c>
      <c r="R9" s="119"/>
      <c r="S9" s="119"/>
      <c r="T9" s="2"/>
    </row>
    <row r="10" spans="1:20" ht="20.100000000000001" customHeight="1" x14ac:dyDescent="0.25">
      <c r="A10" s="23" t="s">
        <v>38</v>
      </c>
      <c r="B10" s="15"/>
      <c r="C10" s="78">
        <f>C11+C12</f>
        <v>95939.789999999964</v>
      </c>
      <c r="D10" s="210">
        <f>D11+D12</f>
        <v>77942.319999999934</v>
      </c>
      <c r="E10" s="216">
        <f t="shared" si="0"/>
        <v>0.36422613488825911</v>
      </c>
      <c r="F10" s="217">
        <f t="shared" si="1"/>
        <v>0.32496331034114695</v>
      </c>
      <c r="G10" s="53">
        <f>(D10-C10)/C10</f>
        <v>-0.18759130075227429</v>
      </c>
      <c r="I10" s="224">
        <f>I11+I12</f>
        <v>13090.347000000002</v>
      </c>
      <c r="J10" s="225">
        <f>J11+J12</f>
        <v>10705.173000000001</v>
      </c>
      <c r="K10" s="229">
        <f t="shared" si="2"/>
        <v>0.1807860887287033</v>
      </c>
      <c r="L10" s="230">
        <f t="shared" si="3"/>
        <v>0.15526162633352425</v>
      </c>
      <c r="M10" s="53">
        <f>(J10-I10)/I10</f>
        <v>-0.18220861524908397</v>
      </c>
      <c r="O10" s="63">
        <f t="shared" si="4"/>
        <v>1.3644335681785427</v>
      </c>
      <c r="P10" s="237">
        <f t="shared" si="4"/>
        <v>1.3734737431474979</v>
      </c>
      <c r="Q10" s="53">
        <f t="shared" si="5"/>
        <v>6.625588214619703E-3</v>
      </c>
      <c r="T10" s="2"/>
    </row>
    <row r="11" spans="1:20" ht="20.100000000000001" customHeight="1" x14ac:dyDescent="0.25">
      <c r="A11" s="8"/>
      <c r="B11" t="s">
        <v>6</v>
      </c>
      <c r="C11" s="19">
        <v>90595.569999999963</v>
      </c>
      <c r="D11" s="140">
        <v>75818.149999999936</v>
      </c>
      <c r="E11" s="214">
        <f t="shared" si="0"/>
        <v>0.34393732047046094</v>
      </c>
      <c r="F11" s="215">
        <f t="shared" si="1"/>
        <v>0.31610705208597373</v>
      </c>
      <c r="G11" s="52">
        <f t="shared" ref="G11:G19" si="6">(D11-C11)/C11</f>
        <v>-0.16311415668558665</v>
      </c>
      <c r="I11" s="19">
        <v>12059.913000000002</v>
      </c>
      <c r="J11" s="140">
        <v>10227.962000000001</v>
      </c>
      <c r="K11" s="227">
        <f t="shared" si="2"/>
        <v>0.16655513422817916</v>
      </c>
      <c r="L11" s="228">
        <f t="shared" si="3"/>
        <v>0.14834043449811465</v>
      </c>
      <c r="M11" s="52">
        <f t="shared" ref="M11:M19" si="7">(J11-I11)/I11</f>
        <v>-0.15190416381942395</v>
      </c>
      <c r="O11" s="27">
        <f t="shared" si="4"/>
        <v>1.3311813149362608</v>
      </c>
      <c r="P11" s="143">
        <f t="shared" si="4"/>
        <v>1.3490123407126142</v>
      </c>
      <c r="Q11" s="52">
        <f t="shared" si="5"/>
        <v>1.3394888867717622E-2</v>
      </c>
    </row>
    <row r="12" spans="1:20" ht="20.100000000000001" customHeight="1" x14ac:dyDescent="0.25">
      <c r="A12" s="8"/>
      <c r="B12" t="s">
        <v>39</v>
      </c>
      <c r="C12" s="19">
        <v>5344.2200000000021</v>
      </c>
      <c r="D12" s="140">
        <v>2124.1699999999996</v>
      </c>
      <c r="E12" s="218">
        <f t="shared" si="0"/>
        <v>2.0288814417798222E-2</v>
      </c>
      <c r="F12" s="219">
        <f t="shared" si="1"/>
        <v>8.8562582551732442E-3</v>
      </c>
      <c r="G12" s="52">
        <f t="shared" si="6"/>
        <v>-0.60252946173623112</v>
      </c>
      <c r="I12" s="19">
        <v>1030.434</v>
      </c>
      <c r="J12" s="140">
        <v>477.21100000000018</v>
      </c>
      <c r="K12" s="231">
        <f t="shared" si="2"/>
        <v>1.4230954500524137E-2</v>
      </c>
      <c r="L12" s="232">
        <f t="shared" si="3"/>
        <v>6.9211918354096158E-3</v>
      </c>
      <c r="M12" s="52">
        <f t="shared" si="7"/>
        <v>-0.53688348792838725</v>
      </c>
      <c r="O12" s="27">
        <f t="shared" si="4"/>
        <v>1.9281279588040903</v>
      </c>
      <c r="P12" s="143">
        <f t="shared" si="4"/>
        <v>2.2465763098057137</v>
      </c>
      <c r="Q12" s="52">
        <f t="shared" si="5"/>
        <v>0.16515934512932381</v>
      </c>
    </row>
    <row r="13" spans="1:20" ht="20.100000000000001" customHeight="1" x14ac:dyDescent="0.25">
      <c r="A13" s="23" t="s">
        <v>130</v>
      </c>
      <c r="B13" s="15"/>
      <c r="C13" s="78">
        <f>SUM(C14:C16)</f>
        <v>44804.169999999991</v>
      </c>
      <c r="D13" s="210">
        <f>SUM(D14:D16)</f>
        <v>41945.14</v>
      </c>
      <c r="E13" s="216">
        <f t="shared" si="0"/>
        <v>0.17009469862271426</v>
      </c>
      <c r="F13" s="217">
        <f t="shared" si="1"/>
        <v>0.17488100876549309</v>
      </c>
      <c r="G13" s="53">
        <f t="shared" si="6"/>
        <v>-6.3811694313274686E-2</v>
      </c>
      <c r="I13" s="224">
        <f>SUM(I14:I16)</f>
        <v>23792.042999999991</v>
      </c>
      <c r="J13" s="225">
        <f>SUM(J14:J16)</f>
        <v>22909.482999999997</v>
      </c>
      <c r="K13" s="229">
        <f t="shared" si="2"/>
        <v>0.3285833749735681</v>
      </c>
      <c r="L13" s="230">
        <f t="shared" si="3"/>
        <v>0.33226586707568623</v>
      </c>
      <c r="M13" s="53">
        <f t="shared" si="7"/>
        <v>-3.7094754746366018E-2</v>
      </c>
      <c r="O13" s="63">
        <f t="shared" si="4"/>
        <v>5.3102296058603464</v>
      </c>
      <c r="P13" s="237">
        <f t="shared" si="4"/>
        <v>5.4617729253019531</v>
      </c>
      <c r="Q13" s="53">
        <f t="shared" si="5"/>
        <v>2.8537997542397067E-2</v>
      </c>
    </row>
    <row r="14" spans="1:20" ht="20.100000000000001" customHeight="1" x14ac:dyDescent="0.25">
      <c r="A14" s="8"/>
      <c r="B14" s="3" t="s">
        <v>7</v>
      </c>
      <c r="C14" s="31">
        <v>41965.52</v>
      </c>
      <c r="D14" s="141">
        <v>39461.869999999995</v>
      </c>
      <c r="E14" s="214">
        <f t="shared" si="0"/>
        <v>0.1593180384090474</v>
      </c>
      <c r="F14" s="215">
        <f t="shared" si="1"/>
        <v>0.16452756227235737</v>
      </c>
      <c r="G14" s="52">
        <f t="shared" si="6"/>
        <v>-5.9659692051951263E-2</v>
      </c>
      <c r="I14" s="31">
        <v>22292.370999999992</v>
      </c>
      <c r="J14" s="141">
        <v>21510.242999999999</v>
      </c>
      <c r="K14" s="227">
        <f t="shared" si="2"/>
        <v>0.30787194270550433</v>
      </c>
      <c r="L14" s="228">
        <f t="shared" si="3"/>
        <v>0.31197210087210225</v>
      </c>
      <c r="M14" s="52">
        <f t="shared" si="7"/>
        <v>-3.508500733277737E-2</v>
      </c>
      <c r="O14" s="27">
        <f t="shared" si="4"/>
        <v>5.3120683361006824</v>
      </c>
      <c r="P14" s="143">
        <f t="shared" si="4"/>
        <v>5.4508929759284088</v>
      </c>
      <c r="Q14" s="52">
        <f t="shared" si="5"/>
        <v>2.6133820396149209E-2</v>
      </c>
      <c r="S14" s="119"/>
    </row>
    <row r="15" spans="1:20" ht="20.100000000000001" customHeight="1" x14ac:dyDescent="0.25">
      <c r="A15" s="8"/>
      <c r="B15" s="3" t="s">
        <v>8</v>
      </c>
      <c r="C15" s="31">
        <v>1326.1999999999994</v>
      </c>
      <c r="D15" s="141">
        <v>1542.2999999999997</v>
      </c>
      <c r="E15" s="214">
        <f t="shared" si="0"/>
        <v>5.0347900499762323E-3</v>
      </c>
      <c r="F15" s="215">
        <f t="shared" si="1"/>
        <v>6.4302796419089311E-3</v>
      </c>
      <c r="G15" s="52">
        <f t="shared" si="6"/>
        <v>0.16294676519378712</v>
      </c>
      <c r="I15" s="31">
        <v>1158.1920000000002</v>
      </c>
      <c r="J15" s="141">
        <v>1152.992</v>
      </c>
      <c r="K15" s="227">
        <f t="shared" si="2"/>
        <v>1.5995374429484135E-2</v>
      </c>
      <c r="L15" s="228">
        <f t="shared" si="3"/>
        <v>1.6722327894144521E-2</v>
      </c>
      <c r="M15" s="52">
        <f t="shared" si="7"/>
        <v>-4.489756447981226E-3</v>
      </c>
      <c r="O15" s="27">
        <f t="shared" si="4"/>
        <v>8.7331624189413422</v>
      </c>
      <c r="P15" s="143">
        <f t="shared" si="4"/>
        <v>7.4757958892563074</v>
      </c>
      <c r="Q15" s="52">
        <f t="shared" si="5"/>
        <v>-0.14397608442022497</v>
      </c>
    </row>
    <row r="16" spans="1:20" ht="20.100000000000001" customHeight="1" x14ac:dyDescent="0.25">
      <c r="A16" s="32"/>
      <c r="B16" s="33" t="s">
        <v>9</v>
      </c>
      <c r="C16" s="211">
        <v>1512.4499999999996</v>
      </c>
      <c r="D16" s="212">
        <v>940.9699999999998</v>
      </c>
      <c r="E16" s="218">
        <f t="shared" si="0"/>
        <v>5.7418701636906605E-3</v>
      </c>
      <c r="F16" s="219">
        <f t="shared" si="1"/>
        <v>3.9231668512267693E-3</v>
      </c>
      <c r="G16" s="52">
        <f t="shared" si="6"/>
        <v>-0.37785050745479187</v>
      </c>
      <c r="I16" s="211">
        <v>341.48</v>
      </c>
      <c r="J16" s="212">
        <v>246.24799999999991</v>
      </c>
      <c r="K16" s="231">
        <f t="shared" si="2"/>
        <v>4.7160578385796494E-3</v>
      </c>
      <c r="L16" s="232">
        <f t="shared" si="3"/>
        <v>3.5714383094395262E-3</v>
      </c>
      <c r="M16" s="52">
        <f t="shared" si="7"/>
        <v>-0.27888016867752169</v>
      </c>
      <c r="O16" s="27">
        <f t="shared" si="4"/>
        <v>2.2577936460709451</v>
      </c>
      <c r="P16" s="143">
        <f t="shared" si="4"/>
        <v>2.6169590954015529</v>
      </c>
      <c r="Q16" s="52">
        <f t="shared" si="5"/>
        <v>0.15907806718990208</v>
      </c>
    </row>
    <row r="17" spans="1:17" ht="20.100000000000001" customHeight="1" x14ac:dyDescent="0.25">
      <c r="A17" s="8" t="s">
        <v>131</v>
      </c>
      <c r="B17" s="3"/>
      <c r="C17" s="19">
        <v>510.44</v>
      </c>
      <c r="D17" s="140">
        <v>483.24999999999994</v>
      </c>
      <c r="E17" s="214">
        <f t="shared" si="0"/>
        <v>1.937836097956469E-3</v>
      </c>
      <c r="F17" s="215">
        <f t="shared" si="1"/>
        <v>2.0148042773471381E-3</v>
      </c>
      <c r="G17" s="54">
        <f t="shared" si="6"/>
        <v>-5.326776898362208E-2</v>
      </c>
      <c r="I17" s="31">
        <v>152.31399999999999</v>
      </c>
      <c r="J17" s="141">
        <v>317.91300000000001</v>
      </c>
      <c r="K17" s="227">
        <f t="shared" si="2"/>
        <v>2.1035540401353539E-3</v>
      </c>
      <c r="L17" s="228">
        <f t="shared" si="3"/>
        <v>4.6108259448557898E-3</v>
      </c>
      <c r="M17" s="54">
        <f t="shared" si="7"/>
        <v>1.0872211352863166</v>
      </c>
      <c r="O17" s="238">
        <f t="shared" si="4"/>
        <v>2.9839746101402707</v>
      </c>
      <c r="P17" s="239">
        <f t="shared" si="4"/>
        <v>6.5786445938955005</v>
      </c>
      <c r="Q17" s="54">
        <f t="shared" si="5"/>
        <v>1.2046583679162912</v>
      </c>
    </row>
    <row r="18" spans="1:17" ht="20.100000000000001" customHeight="1" x14ac:dyDescent="0.25">
      <c r="A18" s="8" t="s">
        <v>10</v>
      </c>
      <c r="C18" s="19">
        <v>2241.3999999999996</v>
      </c>
      <c r="D18" s="140">
        <v>1889.72</v>
      </c>
      <c r="E18" s="214">
        <f t="shared" si="0"/>
        <v>8.5092583456618381E-3</v>
      </c>
      <c r="F18" s="215">
        <f t="shared" si="1"/>
        <v>7.8787706963030189E-3</v>
      </c>
      <c r="G18" s="52">
        <f t="shared" si="6"/>
        <v>-0.15690193628981872</v>
      </c>
      <c r="I18" s="19">
        <v>1328.9219999999998</v>
      </c>
      <c r="J18" s="140">
        <v>988.24300000000005</v>
      </c>
      <c r="K18" s="227">
        <f t="shared" si="2"/>
        <v>1.8353265242359564E-2</v>
      </c>
      <c r="L18" s="228">
        <f t="shared" si="3"/>
        <v>1.4332903858043304E-2</v>
      </c>
      <c r="M18" s="52">
        <f t="shared" si="7"/>
        <v>-0.25635740848597571</v>
      </c>
      <c r="O18" s="27">
        <f t="shared" si="4"/>
        <v>5.9289818863210497</v>
      </c>
      <c r="P18" s="143">
        <f t="shared" si="4"/>
        <v>5.2295736934572323</v>
      </c>
      <c r="Q18" s="52">
        <f t="shared" si="5"/>
        <v>-0.11796429914509356</v>
      </c>
    </row>
    <row r="19" spans="1:17" ht="20.100000000000001" customHeight="1" thickBot="1" x14ac:dyDescent="0.3">
      <c r="A19" s="8" t="s">
        <v>11</v>
      </c>
      <c r="B19" s="10"/>
      <c r="C19" s="21">
        <v>2657.9799999999996</v>
      </c>
      <c r="D19" s="142">
        <v>1735.9699999999998</v>
      </c>
      <c r="E19" s="220">
        <f t="shared" si="0"/>
        <v>1.0090764030339186E-2</v>
      </c>
      <c r="F19" s="221">
        <f t="shared" si="1"/>
        <v>7.2377439862313731E-3</v>
      </c>
      <c r="G19" s="55">
        <f t="shared" si="6"/>
        <v>-0.34688372373005061</v>
      </c>
      <c r="I19" s="21">
        <v>647.61400000000003</v>
      </c>
      <c r="J19" s="142">
        <v>449.11799999999999</v>
      </c>
      <c r="K19" s="233">
        <f t="shared" si="2"/>
        <v>8.943964744857447E-3</v>
      </c>
      <c r="L19" s="234">
        <f t="shared" si="3"/>
        <v>6.5137472412318551E-3</v>
      </c>
      <c r="M19" s="55">
        <f t="shared" si="7"/>
        <v>-0.30650356539543622</v>
      </c>
      <c r="O19" s="240">
        <f t="shared" si="4"/>
        <v>2.4364893641035676</v>
      </c>
      <c r="P19" s="241">
        <f t="shared" si="4"/>
        <v>2.587129961923305</v>
      </c>
      <c r="Q19" s="55">
        <f t="shared" si="5"/>
        <v>6.1826905563021416E-2</v>
      </c>
    </row>
    <row r="20" spans="1:17" ht="26.25" customHeight="1" thickBot="1" x14ac:dyDescent="0.3">
      <c r="A20" s="12" t="s">
        <v>12</v>
      </c>
      <c r="B20" s="48"/>
      <c r="C20" s="213">
        <f>C8+C9+C10+C13+C17+C18+C19</f>
        <v>263407.2099999999</v>
      </c>
      <c r="D20" s="145">
        <f>D8+D9+D10+D13+D17+D18+D19</f>
        <v>239849.59999999992</v>
      </c>
      <c r="E20" s="222">
        <f>E8+E9+E10+E13+E17+E18+E19</f>
        <v>1.0000000000000002</v>
      </c>
      <c r="F20" s="223">
        <f>F8+F9+F10+F13+F17+F18+F19</f>
        <v>0.99999999999999989</v>
      </c>
      <c r="G20" s="55">
        <f>(D20-C20)/C20</f>
        <v>-8.9434188228940253E-2</v>
      </c>
      <c r="H20" s="1"/>
      <c r="I20" s="213">
        <f>I8+I9+I10+I13+I17+I18+I19</f>
        <v>72407.93299999999</v>
      </c>
      <c r="J20" s="226">
        <f>J8+J9+J10+J13+J17+J18+J19</f>
        <v>68949.252000000008</v>
      </c>
      <c r="K20" s="235">
        <f>K8+K9+K10+K13+K17+K18+K19</f>
        <v>1.0000000000000002</v>
      </c>
      <c r="L20" s="236">
        <f>L8+L9+L10+L13+L17+L18+L19</f>
        <v>0.99999999999999989</v>
      </c>
      <c r="M20" s="55">
        <f>(J20-I20)/I20</f>
        <v>-4.7766603142779709E-2</v>
      </c>
      <c r="N20" s="1"/>
      <c r="O20" s="24">
        <f t="shared" si="4"/>
        <v>2.748897154333779</v>
      </c>
      <c r="P20" s="242">
        <f t="shared" si="4"/>
        <v>2.8746869705015152</v>
      </c>
      <c r="Q20" s="55">
        <f t="shared" si="5"/>
        <v>4.5760102726805196E-2</v>
      </c>
    </row>
    <row r="21" spans="1:17" x14ac:dyDescent="0.25">
      <c r="J21" s="272"/>
    </row>
    <row r="22" spans="1:17" x14ac:dyDescent="0.25">
      <c r="A22" s="1"/>
    </row>
    <row r="23" spans="1:17" ht="8.25" customHeight="1" thickBot="1" x14ac:dyDescent="0.3"/>
    <row r="24" spans="1:17" ht="15" customHeight="1" x14ac:dyDescent="0.25">
      <c r="A24" s="330" t="s">
        <v>2</v>
      </c>
      <c r="B24" s="313"/>
      <c r="C24" s="349" t="s">
        <v>1</v>
      </c>
      <c r="D24" s="347"/>
      <c r="E24" s="342" t="s">
        <v>105</v>
      </c>
      <c r="F24" s="342"/>
      <c r="G24" s="130" t="s">
        <v>0</v>
      </c>
      <c r="I24" s="343">
        <v>1000</v>
      </c>
      <c r="J24" s="347"/>
      <c r="K24" s="342" t="s">
        <v>105</v>
      </c>
      <c r="L24" s="342"/>
      <c r="M24" s="130" t="s">
        <v>0</v>
      </c>
      <c r="O24" s="341" t="s">
        <v>22</v>
      </c>
      <c r="P24" s="342"/>
      <c r="Q24" s="130" t="s">
        <v>0</v>
      </c>
    </row>
    <row r="25" spans="1:17" ht="15" customHeight="1" x14ac:dyDescent="0.25">
      <c r="A25" s="348"/>
      <c r="B25" s="314"/>
      <c r="C25" s="350" t="str">
        <f>C5</f>
        <v>abr</v>
      </c>
      <c r="D25" s="340"/>
      <c r="E25" s="344" t="str">
        <f>C5</f>
        <v>abr</v>
      </c>
      <c r="F25" s="344"/>
      <c r="G25" s="131" t="str">
        <f>G5</f>
        <v>2023 /2022</v>
      </c>
      <c r="I25" s="339" t="str">
        <f>C5</f>
        <v>abr</v>
      </c>
      <c r="J25" s="340"/>
      <c r="K25" s="351" t="str">
        <f>C5</f>
        <v>abr</v>
      </c>
      <c r="L25" s="346"/>
      <c r="M25" s="131" t="str">
        <f>G5</f>
        <v>2023 /2022</v>
      </c>
      <c r="O25" s="339" t="str">
        <f>C5</f>
        <v>abr</v>
      </c>
      <c r="P25" s="340"/>
      <c r="Q25" s="131" t="str">
        <f>G5</f>
        <v>2023 /2022</v>
      </c>
    </row>
    <row r="26" spans="1:17" ht="19.5" customHeight="1" x14ac:dyDescent="0.25">
      <c r="A26" s="348"/>
      <c r="B26" s="314"/>
      <c r="C26" s="139">
        <f>C6</f>
        <v>2022</v>
      </c>
      <c r="D26" s="137">
        <f>D6</f>
        <v>2023</v>
      </c>
      <c r="E26" s="68">
        <f>C6</f>
        <v>2022</v>
      </c>
      <c r="F26" s="137">
        <f>D6</f>
        <v>2023</v>
      </c>
      <c r="G26" s="131" t="s">
        <v>1</v>
      </c>
      <c r="I26" s="16">
        <f>C6</f>
        <v>2022</v>
      </c>
      <c r="J26" s="138">
        <f>D6</f>
        <v>2023</v>
      </c>
      <c r="K26" s="136">
        <f>C6</f>
        <v>2022</v>
      </c>
      <c r="L26" s="137">
        <f>D6</f>
        <v>2023</v>
      </c>
      <c r="M26" s="260">
        <v>1000</v>
      </c>
      <c r="O26" s="16">
        <f>C6</f>
        <v>2022</v>
      </c>
      <c r="P26" s="138">
        <f>D6</f>
        <v>2023</v>
      </c>
      <c r="Q26" s="131"/>
    </row>
    <row r="27" spans="1:17" ht="19.5" customHeight="1" x14ac:dyDescent="0.25">
      <c r="A27" s="23" t="s">
        <v>115</v>
      </c>
      <c r="B27" s="15"/>
      <c r="C27" s="78">
        <f>C28+C29</f>
        <v>53070.770000000004</v>
      </c>
      <c r="D27" s="210">
        <f>D28+D29</f>
        <v>48870.37999999999</v>
      </c>
      <c r="E27" s="216">
        <f>C27/$C$40</f>
        <v>0.39807524000430861</v>
      </c>
      <c r="F27" s="217">
        <f>D27/$D$40</f>
        <v>0.42682643085745064</v>
      </c>
      <c r="G27" s="53">
        <f>(D27-C27)/C27</f>
        <v>-7.914695792052788E-2</v>
      </c>
      <c r="I27" s="78">
        <f>I28+I29</f>
        <v>13166.008999999998</v>
      </c>
      <c r="J27" s="210">
        <f>J28+J29</f>
        <v>12464.077999999998</v>
      </c>
      <c r="K27" s="216">
        <f>I27/$I$40</f>
        <v>0.37585703967821221</v>
      </c>
      <c r="L27" s="217">
        <f>J27/$J$40</f>
        <v>0.39701083039022439</v>
      </c>
      <c r="M27" s="53">
        <f>(J27-I27)/I27</f>
        <v>-5.3313878184345811E-2</v>
      </c>
      <c r="O27" s="63">
        <f t="shared" ref="O27:P40" si="8">(I27/C27)*10</f>
        <v>2.4808400179609222</v>
      </c>
      <c r="P27" s="237">
        <f t="shared" si="8"/>
        <v>2.5504360719110428</v>
      </c>
      <c r="Q27" s="53">
        <f>(P27-O27)/O27</f>
        <v>2.8053422810925027E-2</v>
      </c>
    </row>
    <row r="28" spans="1:17" ht="20.100000000000001" customHeight="1" x14ac:dyDescent="0.25">
      <c r="A28" s="8" t="s">
        <v>4</v>
      </c>
      <c r="C28" s="19">
        <v>29334.5</v>
      </c>
      <c r="D28" s="140">
        <v>27341.18</v>
      </c>
      <c r="E28" s="214">
        <f>C28/$C$40</f>
        <v>0.22003332772270667</v>
      </c>
      <c r="F28" s="215">
        <f>D28/$D$40</f>
        <v>0.2387936880137031</v>
      </c>
      <c r="G28" s="52">
        <f>(D28-C28)/C28</f>
        <v>-6.7951388297056353E-2</v>
      </c>
      <c r="I28" s="19">
        <v>7657.1289999999999</v>
      </c>
      <c r="J28" s="140">
        <v>7378.0079999999998</v>
      </c>
      <c r="K28" s="214">
        <f>I28/$I$40</f>
        <v>0.21859212145261256</v>
      </c>
      <c r="L28" s="215">
        <f>J28/$J$40</f>
        <v>0.23500728114070846</v>
      </c>
      <c r="M28" s="52">
        <f>(J28-I28)/I28</f>
        <v>-3.6452435371011782E-2</v>
      </c>
      <c r="O28" s="27">
        <f t="shared" si="8"/>
        <v>2.6102810683665991</v>
      </c>
      <c r="P28" s="143">
        <f t="shared" si="8"/>
        <v>2.6984965535503584</v>
      </c>
      <c r="Q28" s="52">
        <f>(P28-O28)/O28</f>
        <v>3.3795397075365816E-2</v>
      </c>
    </row>
    <row r="29" spans="1:17" ht="20.100000000000001" customHeight="1" x14ac:dyDescent="0.25">
      <c r="A29" s="8" t="s">
        <v>5</v>
      </c>
      <c r="C29" s="19">
        <v>23736.27</v>
      </c>
      <c r="D29" s="140">
        <v>21529.199999999993</v>
      </c>
      <c r="E29" s="214">
        <f>C29/$C$40</f>
        <v>0.17804191228160191</v>
      </c>
      <c r="F29" s="215">
        <f>D29/$D$40</f>
        <v>0.1880327428437476</v>
      </c>
      <c r="G29" s="52">
        <f t="shared" ref="G29:G40" si="9">(D29-C29)/C29</f>
        <v>-9.2983017129481885E-2</v>
      </c>
      <c r="I29" s="19">
        <v>5508.8799999999974</v>
      </c>
      <c r="J29" s="140">
        <v>5086.0699999999988</v>
      </c>
      <c r="K29" s="214">
        <f t="shared" ref="K29:K39" si="10">I29/$I$40</f>
        <v>0.15726491822559965</v>
      </c>
      <c r="L29" s="215">
        <f t="shared" ref="L29:L39" si="11">J29/$J$40</f>
        <v>0.16200354924951596</v>
      </c>
      <c r="M29" s="52">
        <f t="shared" ref="M29:M40" si="12">(J29-I29)/I29</f>
        <v>-7.675062807685025E-2</v>
      </c>
      <c r="O29" s="27">
        <f t="shared" si="8"/>
        <v>2.3208701282889002</v>
      </c>
      <c r="P29" s="143">
        <f t="shared" si="8"/>
        <v>2.3624054772123442</v>
      </c>
      <c r="Q29" s="52">
        <f t="shared" ref="Q29:Q38" si="13">(P29-O29)/O29</f>
        <v>1.7896455478991682E-2</v>
      </c>
    </row>
    <row r="30" spans="1:17" ht="20.100000000000001" customHeight="1" x14ac:dyDescent="0.25">
      <c r="A30" s="23" t="s">
        <v>38</v>
      </c>
      <c r="B30" s="15"/>
      <c r="C30" s="78">
        <f>C31+C32</f>
        <v>42649.029999999977</v>
      </c>
      <c r="D30" s="210">
        <f>D31+D32</f>
        <v>32686.939999999991</v>
      </c>
      <c r="E30" s="216">
        <f>C30/$C$40</f>
        <v>0.31990345821628263</v>
      </c>
      <c r="F30" s="217">
        <f>D30/$D$40</f>
        <v>0.28548273894845172</v>
      </c>
      <c r="G30" s="53">
        <f>(D30-C30)/C30</f>
        <v>-0.23358303811364506</v>
      </c>
      <c r="I30" s="78">
        <f>I31+I32</f>
        <v>5735.4069999999992</v>
      </c>
      <c r="J30" s="210">
        <f>J31+J32</f>
        <v>4184.4579999999987</v>
      </c>
      <c r="K30" s="216">
        <f t="shared" si="10"/>
        <v>0.16373170460157641</v>
      </c>
      <c r="L30" s="217">
        <f t="shared" si="11"/>
        <v>0.13328504084401729</v>
      </c>
      <c r="M30" s="53">
        <f t="shared" si="12"/>
        <v>-0.2704165545705825</v>
      </c>
      <c r="O30" s="63">
        <f t="shared" si="8"/>
        <v>1.3447918979634477</v>
      </c>
      <c r="P30" s="237">
        <f t="shared" si="8"/>
        <v>1.2801620463708137</v>
      </c>
      <c r="Q30" s="53">
        <f t="shared" si="13"/>
        <v>-4.8059370145306077E-2</v>
      </c>
    </row>
    <row r="31" spans="1:17" ht="20.100000000000001" customHeight="1" x14ac:dyDescent="0.25">
      <c r="A31" s="8"/>
      <c r="B31" t="s">
        <v>6</v>
      </c>
      <c r="C31" s="31">
        <v>39235.299999999974</v>
      </c>
      <c r="D31" s="141">
        <v>31851.53999999999</v>
      </c>
      <c r="E31" s="214">
        <f t="shared" ref="E31:E38" si="14">C31/$C$40</f>
        <v>0.29429762304449392</v>
      </c>
      <c r="F31" s="215">
        <f t="shared" ref="F31:F38" si="15">D31/$D$40</f>
        <v>0.27818648300899895</v>
      </c>
      <c r="G31" s="52">
        <f>(D31-C31)/C31</f>
        <v>-0.18819175589328968</v>
      </c>
      <c r="I31" s="31">
        <v>5234.851999999999</v>
      </c>
      <c r="J31" s="141">
        <v>4002.1309999999985</v>
      </c>
      <c r="K31" s="214">
        <f>I31/$I$40</f>
        <v>0.14944209561709768</v>
      </c>
      <c r="L31" s="215">
        <f>J31/$J$40</f>
        <v>0.12747748783668225</v>
      </c>
      <c r="M31" s="52">
        <f>(J31-I31)/I31</f>
        <v>-0.23548344824266296</v>
      </c>
      <c r="O31" s="27">
        <f t="shared" si="8"/>
        <v>1.3342199498920619</v>
      </c>
      <c r="P31" s="143">
        <f t="shared" si="8"/>
        <v>1.2564952903376101</v>
      </c>
      <c r="Q31" s="52">
        <f t="shared" si="13"/>
        <v>-5.8254757441409684E-2</v>
      </c>
    </row>
    <row r="32" spans="1:17" ht="20.100000000000001" customHeight="1" x14ac:dyDescent="0.25">
      <c r="A32" s="8"/>
      <c r="B32" t="s">
        <v>39</v>
      </c>
      <c r="C32" s="31">
        <v>3413.73</v>
      </c>
      <c r="D32" s="141">
        <v>835.40000000000009</v>
      </c>
      <c r="E32" s="218">
        <f t="shared" si="14"/>
        <v>2.5605835171788695E-2</v>
      </c>
      <c r="F32" s="219">
        <f t="shared" si="15"/>
        <v>7.2962559394527809E-3</v>
      </c>
      <c r="G32" s="52">
        <f>(D32-C32)/C32</f>
        <v>-0.75528234511809655</v>
      </c>
      <c r="I32" s="31">
        <v>500.55499999999989</v>
      </c>
      <c r="J32" s="141">
        <v>182.32700000000003</v>
      </c>
      <c r="K32" s="218">
        <f>I32/$I$40</f>
        <v>1.4289608984478707E-2</v>
      </c>
      <c r="L32" s="219">
        <f>J32/$J$40</f>
        <v>5.8075530073350362E-3</v>
      </c>
      <c r="M32" s="52">
        <f>(J32-I32)/I32</f>
        <v>-0.63575031714796559</v>
      </c>
      <c r="O32" s="27">
        <f t="shared" si="8"/>
        <v>1.4662993265431066</v>
      </c>
      <c r="P32" s="143">
        <f t="shared" si="8"/>
        <v>2.1825113717979412</v>
      </c>
      <c r="Q32" s="52">
        <f t="shared" si="13"/>
        <v>0.4884487309581938</v>
      </c>
    </row>
    <row r="33" spans="1:17" ht="20.100000000000001" customHeight="1" x14ac:dyDescent="0.25">
      <c r="A33" s="23" t="s">
        <v>130</v>
      </c>
      <c r="B33" s="15"/>
      <c r="C33" s="78">
        <f>SUM(C34:C36)</f>
        <v>35545.4</v>
      </c>
      <c r="D33" s="210">
        <f>SUM(D34:D36)</f>
        <v>31010.730000000007</v>
      </c>
      <c r="E33" s="216">
        <f t="shared" si="14"/>
        <v>0.26662028148544198</v>
      </c>
      <c r="F33" s="217">
        <f t="shared" si="15"/>
        <v>0.2708429769562683</v>
      </c>
      <c r="G33" s="53">
        <f t="shared" si="9"/>
        <v>-0.12757403208291351</v>
      </c>
      <c r="I33" s="78">
        <f>SUM(I34:I36)</f>
        <v>15303.333999999999</v>
      </c>
      <c r="J33" s="210">
        <f>SUM(J34:J36)</f>
        <v>13993.554999999998</v>
      </c>
      <c r="K33" s="216">
        <f t="shared" si="10"/>
        <v>0.43687238968520642</v>
      </c>
      <c r="L33" s="217">
        <f t="shared" si="11"/>
        <v>0.44572834754895441</v>
      </c>
      <c r="M33" s="53">
        <f t="shared" si="12"/>
        <v>-8.5587820274980644E-2</v>
      </c>
      <c r="O33" s="63">
        <f t="shared" si="8"/>
        <v>4.3052923866379329</v>
      </c>
      <c r="P33" s="237">
        <f t="shared" si="8"/>
        <v>4.5124880968619561</v>
      </c>
      <c r="Q33" s="53">
        <f t="shared" si="13"/>
        <v>4.8125816231920401E-2</v>
      </c>
    </row>
    <row r="34" spans="1:17" ht="20.100000000000001" customHeight="1" x14ac:dyDescent="0.25">
      <c r="A34" s="8"/>
      <c r="B34" s="3" t="s">
        <v>7</v>
      </c>
      <c r="C34" s="31">
        <v>33346.53</v>
      </c>
      <c r="D34" s="141">
        <v>29264.340000000007</v>
      </c>
      <c r="E34" s="214">
        <f t="shared" si="14"/>
        <v>0.25012691417631355</v>
      </c>
      <c r="F34" s="215">
        <f t="shared" si="15"/>
        <v>0.25559027356854874</v>
      </c>
      <c r="G34" s="52">
        <f t="shared" si="9"/>
        <v>-0.12241723501665665</v>
      </c>
      <c r="I34" s="31">
        <v>14625.693999999998</v>
      </c>
      <c r="J34" s="141">
        <v>13271.974999999999</v>
      </c>
      <c r="K34" s="214">
        <f t="shared" si="10"/>
        <v>0.41752744131341474</v>
      </c>
      <c r="L34" s="215">
        <f t="shared" si="11"/>
        <v>0.42274429088684284</v>
      </c>
      <c r="M34" s="52">
        <f t="shared" si="12"/>
        <v>-9.2557590771419077E-2</v>
      </c>
      <c r="O34" s="27">
        <f t="shared" si="8"/>
        <v>4.3859717937668474</v>
      </c>
      <c r="P34" s="143">
        <f t="shared" si="8"/>
        <v>4.5352039376251083</v>
      </c>
      <c r="Q34" s="52">
        <f t="shared" si="13"/>
        <v>3.4024875415373884E-2</v>
      </c>
    </row>
    <row r="35" spans="1:17" ht="20.100000000000001" customHeight="1" x14ac:dyDescent="0.25">
      <c r="A35" s="8"/>
      <c r="B35" s="3" t="s">
        <v>8</v>
      </c>
      <c r="C35" s="31">
        <v>759.40999999999985</v>
      </c>
      <c r="D35" s="141">
        <v>923.86000000000013</v>
      </c>
      <c r="E35" s="214">
        <f t="shared" si="14"/>
        <v>5.6962112667985013E-3</v>
      </c>
      <c r="F35" s="215">
        <f t="shared" si="15"/>
        <v>8.0688520615547592E-3</v>
      </c>
      <c r="G35" s="52">
        <f t="shared" si="9"/>
        <v>0.2165496898908367</v>
      </c>
      <c r="I35" s="31">
        <v>389.351</v>
      </c>
      <c r="J35" s="141">
        <v>547.45799999999997</v>
      </c>
      <c r="K35" s="214">
        <f t="shared" si="10"/>
        <v>1.1115009434958736E-2</v>
      </c>
      <c r="L35" s="215">
        <f t="shared" si="11"/>
        <v>1.7437852618041341E-2</v>
      </c>
      <c r="M35" s="52">
        <f t="shared" si="12"/>
        <v>0.40607832007622935</v>
      </c>
      <c r="O35" s="27">
        <f t="shared" si="8"/>
        <v>5.1270196599992115</v>
      </c>
      <c r="P35" s="143">
        <f t="shared" si="8"/>
        <v>5.9257679735024773</v>
      </c>
      <c r="Q35" s="52">
        <f t="shared" si="13"/>
        <v>0.15579193497833957</v>
      </c>
    </row>
    <row r="36" spans="1:17" ht="20.100000000000001" customHeight="1" x14ac:dyDescent="0.25">
      <c r="A36" s="32"/>
      <c r="B36" s="33" t="s">
        <v>9</v>
      </c>
      <c r="C36" s="211">
        <v>1439.4599999999998</v>
      </c>
      <c r="D36" s="212">
        <v>822.53</v>
      </c>
      <c r="E36" s="218">
        <f t="shared" si="14"/>
        <v>1.0797156042329928E-2</v>
      </c>
      <c r="F36" s="219">
        <f t="shared" si="15"/>
        <v>7.183851326164825E-3</v>
      </c>
      <c r="G36" s="52">
        <f t="shared" si="9"/>
        <v>-0.42858433023494918</v>
      </c>
      <c r="I36" s="211">
        <v>288.28900000000004</v>
      </c>
      <c r="J36" s="212">
        <v>174.12199999999999</v>
      </c>
      <c r="K36" s="218">
        <f t="shared" si="10"/>
        <v>8.229938936832883E-3</v>
      </c>
      <c r="L36" s="219">
        <f t="shared" si="11"/>
        <v>5.5462040440702196E-3</v>
      </c>
      <c r="M36" s="52">
        <f t="shared" si="12"/>
        <v>-0.39601580358598504</v>
      </c>
      <c r="O36" s="27">
        <f t="shared" si="8"/>
        <v>2.0027579786864527</v>
      </c>
      <c r="P36" s="143">
        <f t="shared" si="8"/>
        <v>2.1169075899967176</v>
      </c>
      <c r="Q36" s="52">
        <f t="shared" si="13"/>
        <v>5.6996208491019031E-2</v>
      </c>
    </row>
    <row r="37" spans="1:17" ht="20.100000000000001" customHeight="1" x14ac:dyDescent="0.25">
      <c r="A37" s="8" t="s">
        <v>131</v>
      </c>
      <c r="B37" s="3"/>
      <c r="C37" s="19">
        <v>250.53</v>
      </c>
      <c r="D37" s="140">
        <v>240.39999999999998</v>
      </c>
      <c r="E37" s="214">
        <f t="shared" si="14"/>
        <v>1.8791849049538836E-3</v>
      </c>
      <c r="F37" s="215">
        <f t="shared" si="15"/>
        <v>2.0996168635916304E-3</v>
      </c>
      <c r="G37" s="54">
        <f>(D37-C37)/C37</f>
        <v>-4.0434279327825104E-2</v>
      </c>
      <c r="I37" s="19">
        <v>57.454000000000001</v>
      </c>
      <c r="J37" s="140">
        <v>57.24</v>
      </c>
      <c r="K37" s="214">
        <f>I37/$I$40</f>
        <v>1.6401698007096918E-3</v>
      </c>
      <c r="L37" s="215">
        <f>J37/$J$40</f>
        <v>1.8232315243483272E-3</v>
      </c>
      <c r="M37" s="54">
        <f>(J37-I37)/I37</f>
        <v>-3.7247189055592063E-3</v>
      </c>
      <c r="O37" s="238">
        <f t="shared" si="8"/>
        <v>2.2932982077994652</v>
      </c>
      <c r="P37" s="239">
        <f t="shared" si="8"/>
        <v>2.3810316139767056</v>
      </c>
      <c r="Q37" s="54">
        <f t="shared" si="13"/>
        <v>3.8256431666348768E-2</v>
      </c>
    </row>
    <row r="38" spans="1:17" ht="20.100000000000001" customHeight="1" x14ac:dyDescent="0.25">
      <c r="A38" s="8" t="s">
        <v>10</v>
      </c>
      <c r="C38" s="19">
        <v>630.2399999999999</v>
      </c>
      <c r="D38" s="140">
        <v>1037.4399999999998</v>
      </c>
      <c r="E38" s="214">
        <f t="shared" si="14"/>
        <v>4.7273280425423518E-3</v>
      </c>
      <c r="F38" s="215">
        <f t="shared" si="15"/>
        <v>9.0608424249771259E-3</v>
      </c>
      <c r="G38" s="52">
        <f t="shared" si="9"/>
        <v>0.64610307184564608</v>
      </c>
      <c r="I38" s="19">
        <v>468.47</v>
      </c>
      <c r="J38" s="140">
        <v>506.65099999999984</v>
      </c>
      <c r="K38" s="214">
        <f t="shared" si="10"/>
        <v>1.3373661477677261E-2</v>
      </c>
      <c r="L38" s="215">
        <f t="shared" si="11"/>
        <v>1.613805162548225E-2</v>
      </c>
      <c r="M38" s="52">
        <f t="shared" si="12"/>
        <v>8.1501483552841827E-2</v>
      </c>
      <c r="O38" s="27">
        <f t="shared" si="8"/>
        <v>7.4332000507743103</v>
      </c>
      <c r="P38" s="143">
        <f t="shared" si="8"/>
        <v>4.8836655613818625</v>
      </c>
      <c r="Q38" s="52">
        <f t="shared" si="13"/>
        <v>-0.34299285260415735</v>
      </c>
    </row>
    <row r="39" spans="1:17" ht="20.100000000000001" customHeight="1" thickBot="1" x14ac:dyDescent="0.3">
      <c r="A39" s="8" t="s">
        <v>11</v>
      </c>
      <c r="B39" s="10"/>
      <c r="C39" s="21">
        <v>1172.47</v>
      </c>
      <c r="D39" s="142">
        <v>651.19000000000005</v>
      </c>
      <c r="E39" s="220">
        <f>C39/$C$40</f>
        <v>8.7945073464706022E-3</v>
      </c>
      <c r="F39" s="221">
        <f>D39/$D$40</f>
        <v>5.6873939492605415E-3</v>
      </c>
      <c r="G39" s="55">
        <f t="shared" si="9"/>
        <v>-0.44459986183015338</v>
      </c>
      <c r="I39" s="21">
        <v>298.62599999999998</v>
      </c>
      <c r="J39" s="142">
        <v>188.82400000000001</v>
      </c>
      <c r="K39" s="220">
        <f t="shared" si="10"/>
        <v>8.5250347566180312E-3</v>
      </c>
      <c r="L39" s="221">
        <f t="shared" si="11"/>
        <v>6.0144980669732447E-3</v>
      </c>
      <c r="M39" s="55">
        <f t="shared" si="12"/>
        <v>-0.36769069002699017</v>
      </c>
      <c r="O39" s="240">
        <f t="shared" si="8"/>
        <v>2.5469820123329381</v>
      </c>
      <c r="P39" s="241">
        <f t="shared" si="8"/>
        <v>2.8996759778252121</v>
      </c>
      <c r="Q39" s="55">
        <f>(P39-O39)/O39</f>
        <v>0.13847524787551205</v>
      </c>
    </row>
    <row r="40" spans="1:17" ht="26.25" customHeight="1" thickBot="1" x14ac:dyDescent="0.3">
      <c r="A40" s="12" t="s">
        <v>12</v>
      </c>
      <c r="B40" s="48"/>
      <c r="C40" s="213">
        <f>C28+C29+C30+C33+C37+C38+C39</f>
        <v>133318.43999999997</v>
      </c>
      <c r="D40" s="226">
        <f>D28+D29+D30+D33+D37+D38+D39</f>
        <v>114497.07999999999</v>
      </c>
      <c r="E40" s="222">
        <f>C40/$C$40</f>
        <v>1</v>
      </c>
      <c r="F40" s="223">
        <f>D40/$D$40</f>
        <v>1</v>
      </c>
      <c r="G40" s="55">
        <f t="shared" si="9"/>
        <v>-0.14117596935577698</v>
      </c>
      <c r="H40" s="1"/>
      <c r="I40" s="213">
        <f>I28+I29+I30+I33+I37+I38+I39</f>
        <v>35029.299999999996</v>
      </c>
      <c r="J40" s="226">
        <f>J28+J29+J30+J33+J37+J38+J39</f>
        <v>31394.805999999997</v>
      </c>
      <c r="K40" s="222">
        <f>K28+K29+K30+K33+K37+K38+K39</f>
        <v>1</v>
      </c>
      <c r="L40" s="223">
        <f>L28+L29+L30+L33+L37+L38+L39</f>
        <v>1</v>
      </c>
      <c r="M40" s="55">
        <f t="shared" si="12"/>
        <v>-0.10375582726460418</v>
      </c>
      <c r="N40" s="1"/>
      <c r="O40" s="24">
        <f t="shared" si="8"/>
        <v>2.6274909907436661</v>
      </c>
      <c r="P40" s="242">
        <f t="shared" si="8"/>
        <v>2.7419743804820174</v>
      </c>
      <c r="Q40" s="55">
        <f>(P40-O40)/O40</f>
        <v>4.35713728959157E-2</v>
      </c>
    </row>
    <row r="42" spans="1:17" x14ac:dyDescent="0.25">
      <c r="A42" s="1"/>
    </row>
    <row r="43" spans="1:17" ht="8.25" customHeight="1" thickBot="1" x14ac:dyDescent="0.3"/>
    <row r="44" spans="1:17" ht="15" customHeight="1" x14ac:dyDescent="0.25">
      <c r="A44" s="330" t="s">
        <v>15</v>
      </c>
      <c r="B44" s="313"/>
      <c r="C44" s="349" t="s">
        <v>1</v>
      </c>
      <c r="D44" s="347"/>
      <c r="E44" s="342" t="s">
        <v>105</v>
      </c>
      <c r="F44" s="342"/>
      <c r="G44" s="130" t="s">
        <v>0</v>
      </c>
      <c r="I44" s="343">
        <v>1000</v>
      </c>
      <c r="J44" s="347"/>
      <c r="K44" s="342" t="s">
        <v>105</v>
      </c>
      <c r="L44" s="342"/>
      <c r="M44" s="130" t="s">
        <v>0</v>
      </c>
      <c r="O44" s="341" t="s">
        <v>22</v>
      </c>
      <c r="P44" s="342"/>
      <c r="Q44" s="130" t="s">
        <v>0</v>
      </c>
    </row>
    <row r="45" spans="1:17" ht="15" customHeight="1" x14ac:dyDescent="0.25">
      <c r="A45" s="348"/>
      <c r="B45" s="314"/>
      <c r="C45" s="350" t="str">
        <f>C5</f>
        <v>abr</v>
      </c>
      <c r="D45" s="340"/>
      <c r="E45" s="344" t="str">
        <f>C25</f>
        <v>abr</v>
      </c>
      <c r="F45" s="344"/>
      <c r="G45" s="131" t="str">
        <f>G25</f>
        <v>2023 /2022</v>
      </c>
      <c r="I45" s="339" t="str">
        <f>C5</f>
        <v>abr</v>
      </c>
      <c r="J45" s="340"/>
      <c r="K45" s="351" t="str">
        <f>C25</f>
        <v>abr</v>
      </c>
      <c r="L45" s="346"/>
      <c r="M45" s="131" t="str">
        <f>G45</f>
        <v>2023 /2022</v>
      </c>
      <c r="O45" s="339" t="str">
        <f>C5</f>
        <v>abr</v>
      </c>
      <c r="P45" s="340"/>
      <c r="Q45" s="131" t="str">
        <f>Q25</f>
        <v>2023 /2022</v>
      </c>
    </row>
    <row r="46" spans="1:17" ht="15.75" customHeight="1" x14ac:dyDescent="0.25">
      <c r="A46" s="348"/>
      <c r="B46" s="314"/>
      <c r="C46" s="139">
        <f>C6</f>
        <v>2022</v>
      </c>
      <c r="D46" s="137">
        <f>D6</f>
        <v>2023</v>
      </c>
      <c r="E46" s="68">
        <f>C26</f>
        <v>2022</v>
      </c>
      <c r="F46" s="137">
        <f>D26</f>
        <v>2023</v>
      </c>
      <c r="G46" s="131" t="s">
        <v>1</v>
      </c>
      <c r="I46" s="16">
        <f>C6</f>
        <v>2022</v>
      </c>
      <c r="J46" s="138">
        <f>D6</f>
        <v>2023</v>
      </c>
      <c r="K46" s="136">
        <f>C26</f>
        <v>2022</v>
      </c>
      <c r="L46" s="137">
        <f>D26</f>
        <v>2023</v>
      </c>
      <c r="M46" s="260">
        <v>1000</v>
      </c>
      <c r="O46" s="16">
        <f>O26</f>
        <v>2022</v>
      </c>
      <c r="P46" s="138">
        <f>P26</f>
        <v>2023</v>
      </c>
      <c r="Q46" s="131"/>
    </row>
    <row r="47" spans="1:17" s="270" customFormat="1" ht="15.75" customHeight="1" x14ac:dyDescent="0.25">
      <c r="A47" s="23" t="s">
        <v>115</v>
      </c>
      <c r="B47" s="15"/>
      <c r="C47" s="78">
        <f>C48+C49</f>
        <v>64182.660000000011</v>
      </c>
      <c r="D47" s="210">
        <f>D48+D49</f>
        <v>66982.819999999992</v>
      </c>
      <c r="E47" s="216">
        <f>C47/$C$60</f>
        <v>0.49337586941593808</v>
      </c>
      <c r="F47" s="217">
        <f>D47/$D$60</f>
        <v>0.53435559173441427</v>
      </c>
      <c r="G47" s="53">
        <f>(D47-C47)/C47</f>
        <v>4.3627983009740967E-2</v>
      </c>
      <c r="H47"/>
      <c r="I47" s="78">
        <f>I48+I49</f>
        <v>20230.684000000001</v>
      </c>
      <c r="J47" s="210">
        <f>J48+J49</f>
        <v>21115.243999999999</v>
      </c>
      <c r="K47" s="216">
        <f>I47/$I$60</f>
        <v>0.54123659364428878</v>
      </c>
      <c r="L47" s="217">
        <f>J47/$J$60</f>
        <v>0.56225683638097068</v>
      </c>
      <c r="M47" s="53">
        <f>(J47-I47)/I47</f>
        <v>4.3723682303573999E-2</v>
      </c>
      <c r="N47"/>
      <c r="O47" s="63">
        <f t="shared" ref="O47:P60" si="16">(I47/C47)*10</f>
        <v>3.1520482323418815</v>
      </c>
      <c r="P47" s="237">
        <f t="shared" si="16"/>
        <v>3.1523372709599267</v>
      </c>
      <c r="Q47" s="53">
        <f>(P47-O47)/O47</f>
        <v>9.1698665991047482E-5</v>
      </c>
    </row>
    <row r="48" spans="1:17" ht="20.100000000000001" customHeight="1" x14ac:dyDescent="0.25">
      <c r="A48" s="8" t="s">
        <v>4</v>
      </c>
      <c r="C48" s="19">
        <v>31961.69000000001</v>
      </c>
      <c r="D48" s="140">
        <v>32590.489999999994</v>
      </c>
      <c r="E48" s="214">
        <f>C48/$C$60</f>
        <v>0.24569138442926322</v>
      </c>
      <c r="F48" s="215">
        <f>D48/$D$60</f>
        <v>0.25999070461447443</v>
      </c>
      <c r="G48" s="52">
        <f>(D48-C48)/C48</f>
        <v>1.9673552931649876E-2</v>
      </c>
      <c r="I48" s="19">
        <v>11903.415000000001</v>
      </c>
      <c r="J48" s="140">
        <v>12181.308000000003</v>
      </c>
      <c r="K48" s="214">
        <f>I48/$I$60</f>
        <v>0.31845506495649539</v>
      </c>
      <c r="L48" s="215">
        <f>J48/$J$60</f>
        <v>0.32436393816061099</v>
      </c>
      <c r="M48" s="52">
        <f>(J48-I48)/I48</f>
        <v>2.3345653327217594E-2</v>
      </c>
      <c r="O48" s="27">
        <f t="shared" si="16"/>
        <v>3.7242758439869723</v>
      </c>
      <c r="P48" s="143">
        <f t="shared" si="16"/>
        <v>3.7376878960702968</v>
      </c>
      <c r="Q48" s="52">
        <f>(P48-O48)/O48</f>
        <v>3.6012509935264177E-3</v>
      </c>
    </row>
    <row r="49" spans="1:17" ht="20.100000000000001" customHeight="1" x14ac:dyDescent="0.25">
      <c r="A49" s="8" t="s">
        <v>5</v>
      </c>
      <c r="C49" s="19">
        <v>32220.97</v>
      </c>
      <c r="D49" s="140">
        <v>34392.33</v>
      </c>
      <c r="E49" s="214">
        <f>C49/$C$60</f>
        <v>0.24768448498667484</v>
      </c>
      <c r="F49" s="215">
        <f>D49/$D$60</f>
        <v>0.27436488711993989</v>
      </c>
      <c r="G49" s="52">
        <f>(D49-C49)/C49</f>
        <v>6.7389653384116011E-2</v>
      </c>
      <c r="I49" s="19">
        <v>8327.2689999999984</v>
      </c>
      <c r="J49" s="140">
        <v>8933.9359999999979</v>
      </c>
      <c r="K49" s="214">
        <f>I49/$I$60</f>
        <v>0.22278152868779336</v>
      </c>
      <c r="L49" s="215">
        <f>J49/$J$60</f>
        <v>0.23789289822035981</v>
      </c>
      <c r="M49" s="52">
        <f>(J49-I49)/I49</f>
        <v>7.2853056626368096E-2</v>
      </c>
      <c r="O49" s="27">
        <f t="shared" si="16"/>
        <v>2.584425298183139</v>
      </c>
      <c r="P49" s="143">
        <f t="shared" si="16"/>
        <v>2.5976536047426846</v>
      </c>
      <c r="Q49" s="52">
        <f>(P49-O49)/O49</f>
        <v>5.1184712395614977E-3</v>
      </c>
    </row>
    <row r="50" spans="1:17" ht="20.100000000000001" customHeight="1" x14ac:dyDescent="0.25">
      <c r="A50" s="23" t="s">
        <v>38</v>
      </c>
      <c r="B50" s="15"/>
      <c r="C50" s="78">
        <f>C51+C52</f>
        <v>53290.760000000009</v>
      </c>
      <c r="D50" s="210">
        <f>D51+D52</f>
        <v>45255.37999999999</v>
      </c>
      <c r="E50" s="216">
        <f>C50/$C$60</f>
        <v>0.40964919569921371</v>
      </c>
      <c r="F50" s="217">
        <f>D50/$D$60</f>
        <v>0.36102489204046312</v>
      </c>
      <c r="G50" s="53">
        <f>(D50-C50)/C50</f>
        <v>-0.15078373811895379</v>
      </c>
      <c r="I50" s="78">
        <f>I51+I52</f>
        <v>7354.94</v>
      </c>
      <c r="J50" s="210">
        <f>J51+J52</f>
        <v>6520.7149999999983</v>
      </c>
      <c r="K50" s="216">
        <f>I50/$I$60</f>
        <v>0.19676856561340808</v>
      </c>
      <c r="L50" s="217">
        <f>J50/$J$60</f>
        <v>0.17363363581505101</v>
      </c>
      <c r="M50" s="53">
        <f>(J50-I50)/I50</f>
        <v>-0.11342376688321065</v>
      </c>
      <c r="O50" s="63">
        <f t="shared" si="16"/>
        <v>1.3801529570980031</v>
      </c>
      <c r="P50" s="237">
        <f t="shared" si="16"/>
        <v>1.4408706765913797</v>
      </c>
      <c r="Q50" s="53">
        <f>(P50-O50)/O50</f>
        <v>4.3993471289621028E-2</v>
      </c>
    </row>
    <row r="51" spans="1:17" ht="20.100000000000001" customHeight="1" x14ac:dyDescent="0.25">
      <c r="A51" s="8"/>
      <c r="B51" t="s">
        <v>6</v>
      </c>
      <c r="C51" s="31">
        <v>51360.270000000011</v>
      </c>
      <c r="D51" s="141">
        <v>43966.609999999993</v>
      </c>
      <c r="E51" s="214">
        <f t="shared" ref="E51:E57" si="17">C51/$C$60</f>
        <v>0.39480940591566821</v>
      </c>
      <c r="F51" s="215">
        <f t="shared" ref="F51:F57" si="18">D51/$D$60</f>
        <v>0.35074372657207048</v>
      </c>
      <c r="G51" s="52">
        <f t="shared" ref="G51:G59" si="19">(D51-C51)/C51</f>
        <v>-0.14395679773490319</v>
      </c>
      <c r="I51" s="31">
        <v>6825.0609999999997</v>
      </c>
      <c r="J51" s="141">
        <v>6225.8309999999983</v>
      </c>
      <c r="K51" s="214">
        <f t="shared" ref="K51:K58" si="20">I51/$I$60</f>
        <v>0.18259257902770282</v>
      </c>
      <c r="L51" s="215">
        <f t="shared" ref="L51:L58" si="21">J51/$J$60</f>
        <v>0.16578146299908136</v>
      </c>
      <c r="M51" s="52">
        <f t="shared" ref="M51:M58" si="22">(J51-I51)/I51</f>
        <v>-8.779848268022826E-2</v>
      </c>
      <c r="O51" s="27">
        <f t="shared" si="16"/>
        <v>1.3288600313043522</v>
      </c>
      <c r="P51" s="143">
        <f t="shared" si="16"/>
        <v>1.4160361692657222</v>
      </c>
      <c r="Q51" s="52">
        <f t="shared" ref="Q51:Q58" si="23">(P51-O51)/O51</f>
        <v>6.5602197302752546E-2</v>
      </c>
    </row>
    <row r="52" spans="1:17" ht="20.100000000000001" customHeight="1" x14ac:dyDescent="0.25">
      <c r="A52" s="8"/>
      <c r="B52" t="s">
        <v>39</v>
      </c>
      <c r="C52" s="31">
        <v>1930.4900000000002</v>
      </c>
      <c r="D52" s="141">
        <v>1288.77</v>
      </c>
      <c r="E52" s="218">
        <f t="shared" si="17"/>
        <v>1.4839789783545497E-2</v>
      </c>
      <c r="F52" s="219">
        <f t="shared" si="18"/>
        <v>1.0281165468392658E-2</v>
      </c>
      <c r="G52" s="52">
        <f t="shared" si="19"/>
        <v>-0.33241301431242853</v>
      </c>
      <c r="I52" s="31">
        <v>529.87900000000013</v>
      </c>
      <c r="J52" s="141">
        <v>294.88400000000001</v>
      </c>
      <c r="K52" s="218">
        <f t="shared" si="20"/>
        <v>1.4175986585705267E-2</v>
      </c>
      <c r="L52" s="219">
        <f t="shared" si="21"/>
        <v>7.852172815969647E-3</v>
      </c>
      <c r="M52" s="52">
        <f t="shared" si="22"/>
        <v>-0.44348804160949962</v>
      </c>
      <c r="O52" s="27">
        <f t="shared" si="16"/>
        <v>2.7447901828033299</v>
      </c>
      <c r="P52" s="143">
        <f t="shared" si="16"/>
        <v>2.2881041613321229</v>
      </c>
      <c r="Q52" s="52">
        <f t="shared" si="23"/>
        <v>-0.16638285298906927</v>
      </c>
    </row>
    <row r="53" spans="1:17" ht="20.100000000000001" customHeight="1" x14ac:dyDescent="0.25">
      <c r="A53" s="23" t="s">
        <v>130</v>
      </c>
      <c r="B53" s="15"/>
      <c r="C53" s="78">
        <f>SUM(C54:C56)</f>
        <v>9258.7700000000023</v>
      </c>
      <c r="D53" s="210">
        <f>SUM(D54:D56)</f>
        <v>10934.410000000002</v>
      </c>
      <c r="E53" s="216">
        <f>C53/$C$60</f>
        <v>7.1172707682607819E-2</v>
      </c>
      <c r="F53" s="217">
        <f>D53/$D$60</f>
        <v>8.7229279475195251E-2</v>
      </c>
      <c r="G53" s="53">
        <f>(D53-C53)/C53</f>
        <v>0.18097868291360505</v>
      </c>
      <c r="I53" s="78">
        <f>SUM(I54:I56)</f>
        <v>8488.7090000000026</v>
      </c>
      <c r="J53" s="210">
        <f>SUM(J54:J56)</f>
        <v>8915.9279999999999</v>
      </c>
      <c r="K53" s="216">
        <f t="shared" si="20"/>
        <v>0.22710057374222337</v>
      </c>
      <c r="L53" s="217">
        <f t="shared" si="21"/>
        <v>0.23741338109474444</v>
      </c>
      <c r="M53" s="53">
        <f t="shared" si="22"/>
        <v>5.0327912053528656E-2</v>
      </c>
      <c r="O53" s="63">
        <f t="shared" si="16"/>
        <v>9.1682901724527142</v>
      </c>
      <c r="P53" s="237">
        <f t="shared" si="16"/>
        <v>8.1540092240916504</v>
      </c>
      <c r="Q53" s="53">
        <f t="shared" si="23"/>
        <v>-0.11062923721683668</v>
      </c>
    </row>
    <row r="54" spans="1:17" ht="20.100000000000001" customHeight="1" x14ac:dyDescent="0.25">
      <c r="A54" s="8"/>
      <c r="B54" s="3" t="s">
        <v>7</v>
      </c>
      <c r="C54" s="31">
        <v>8618.9900000000016</v>
      </c>
      <c r="D54" s="141">
        <v>10197.530000000001</v>
      </c>
      <c r="E54" s="214">
        <f>C54/$C$60</f>
        <v>6.6254681322607631E-2</v>
      </c>
      <c r="F54" s="215">
        <f>D54/$D$60</f>
        <v>8.1350817678017176E-2</v>
      </c>
      <c r="G54" s="52">
        <f>(D54-C54)/C54</f>
        <v>0.18314674921307469</v>
      </c>
      <c r="I54" s="31">
        <v>7666.6770000000015</v>
      </c>
      <c r="J54" s="141">
        <v>8238.268</v>
      </c>
      <c r="K54" s="214">
        <f t="shared" si="20"/>
        <v>0.20510854423167382</v>
      </c>
      <c r="L54" s="215">
        <f t="shared" si="21"/>
        <v>0.21936864679084869</v>
      </c>
      <c r="M54" s="52">
        <f t="shared" si="22"/>
        <v>7.4555247338579461E-2</v>
      </c>
      <c r="O54" s="27">
        <f t="shared" si="16"/>
        <v>8.8950990777341659</v>
      </c>
      <c r="P54" s="143">
        <f t="shared" si="16"/>
        <v>8.0786896434724866</v>
      </c>
      <c r="Q54" s="52">
        <f t="shared" si="23"/>
        <v>-9.1781938247914585E-2</v>
      </c>
    </row>
    <row r="55" spans="1:17" ht="20.100000000000001" customHeight="1" x14ac:dyDescent="0.25">
      <c r="A55" s="8"/>
      <c r="B55" s="3" t="s">
        <v>8</v>
      </c>
      <c r="C55" s="31">
        <v>566.79000000000008</v>
      </c>
      <c r="D55" s="141">
        <v>618.44000000000017</v>
      </c>
      <c r="E55" s="214">
        <f t="shared" si="17"/>
        <v>4.3569479517717013E-3</v>
      </c>
      <c r="F55" s="215">
        <f t="shared" si="18"/>
        <v>4.9336064404608719E-3</v>
      </c>
      <c r="G55" s="52">
        <f t="shared" si="19"/>
        <v>9.1127225250974941E-2</v>
      </c>
      <c r="I55" s="31">
        <v>768.84100000000001</v>
      </c>
      <c r="J55" s="141">
        <v>605.53399999999999</v>
      </c>
      <c r="K55" s="214">
        <f t="shared" si="20"/>
        <v>2.056899726643294E-2</v>
      </c>
      <c r="L55" s="215">
        <f t="shared" si="21"/>
        <v>1.6124162768903581E-2</v>
      </c>
      <c r="M55" s="52">
        <f t="shared" si="22"/>
        <v>-0.21240672648831166</v>
      </c>
      <c r="O55" s="27">
        <f t="shared" si="16"/>
        <v>13.564830007586581</v>
      </c>
      <c r="P55" s="143">
        <f t="shared" si="16"/>
        <v>9.7913136278377824</v>
      </c>
      <c r="Q55" s="52">
        <f t="shared" si="23"/>
        <v>-0.27818383110133593</v>
      </c>
    </row>
    <row r="56" spans="1:17" ht="20.100000000000001" customHeight="1" x14ac:dyDescent="0.25">
      <c r="A56" s="32"/>
      <c r="B56" s="33" t="s">
        <v>9</v>
      </c>
      <c r="C56" s="211">
        <v>72.990000000000009</v>
      </c>
      <c r="D56" s="212">
        <v>118.44000000000001</v>
      </c>
      <c r="E56" s="218">
        <f t="shared" si="17"/>
        <v>5.610784082284735E-4</v>
      </c>
      <c r="F56" s="219">
        <f t="shared" si="18"/>
        <v>9.4485535671720057E-4</v>
      </c>
      <c r="G56" s="52">
        <f t="shared" si="19"/>
        <v>0.62268803945745987</v>
      </c>
      <c r="I56" s="211">
        <v>53.191000000000003</v>
      </c>
      <c r="J56" s="212">
        <v>72.126000000000005</v>
      </c>
      <c r="K56" s="218">
        <f t="shared" si="20"/>
        <v>1.4230322441165788E-3</v>
      </c>
      <c r="L56" s="219">
        <f t="shared" si="21"/>
        <v>1.9205715349921554E-3</v>
      </c>
      <c r="M56" s="52">
        <f t="shared" si="22"/>
        <v>0.3559812750277303</v>
      </c>
      <c r="O56" s="27">
        <f t="shared" si="16"/>
        <v>7.2874366351554993</v>
      </c>
      <c r="P56" s="143">
        <f t="shared" si="16"/>
        <v>6.089665653495441</v>
      </c>
      <c r="Q56" s="52">
        <f t="shared" si="23"/>
        <v>-0.16436108355053988</v>
      </c>
    </row>
    <row r="57" spans="1:17" ht="20.100000000000001" customHeight="1" x14ac:dyDescent="0.25">
      <c r="A57" s="8" t="s">
        <v>131</v>
      </c>
      <c r="B57" s="3"/>
      <c r="C57" s="19">
        <v>259.91000000000003</v>
      </c>
      <c r="D57" s="140">
        <v>242.84999999999997</v>
      </c>
      <c r="E57" s="214">
        <f t="shared" si="17"/>
        <v>1.9979434043384376E-3</v>
      </c>
      <c r="F57" s="215">
        <f t="shared" si="18"/>
        <v>1.9373364013743001E-3</v>
      </c>
      <c r="G57" s="54">
        <f t="shared" si="19"/>
        <v>-6.5638105498057236E-2</v>
      </c>
      <c r="I57" s="19">
        <v>94.860000000000014</v>
      </c>
      <c r="J57" s="140">
        <v>260.673</v>
      </c>
      <c r="K57" s="214">
        <f t="shared" si="20"/>
        <v>2.5378135150100332E-3</v>
      </c>
      <c r="L57" s="215">
        <f t="shared" si="21"/>
        <v>6.941202114924023E-3</v>
      </c>
      <c r="M57" s="54">
        <f t="shared" si="22"/>
        <v>1.7479759645793798</v>
      </c>
      <c r="O57" s="238">
        <f t="shared" si="16"/>
        <v>3.6497249047747298</v>
      </c>
      <c r="P57" s="239">
        <f t="shared" si="16"/>
        <v>10.733909820877086</v>
      </c>
      <c r="Q57" s="54">
        <f t="shared" si="23"/>
        <v>1.941018871541391</v>
      </c>
    </row>
    <row r="58" spans="1:17" ht="20.100000000000001" customHeight="1" x14ac:dyDescent="0.25">
      <c r="A58" s="8" t="s">
        <v>10</v>
      </c>
      <c r="C58" s="19">
        <v>1611.16</v>
      </c>
      <c r="D58" s="140">
        <v>852.28000000000009</v>
      </c>
      <c r="E58" s="214">
        <f>C58/$C$60</f>
        <v>1.2385081356369192E-2</v>
      </c>
      <c r="F58" s="215">
        <f>D58/$D$60</f>
        <v>6.7990655473061101E-3</v>
      </c>
      <c r="G58" s="52">
        <f t="shared" si="19"/>
        <v>-0.47101467265820895</v>
      </c>
      <c r="I58" s="19">
        <v>860.45199999999988</v>
      </c>
      <c r="J58" s="140">
        <v>481.59199999999998</v>
      </c>
      <c r="K58" s="214">
        <f t="shared" si="20"/>
        <v>2.3019889464657523E-2</v>
      </c>
      <c r="L58" s="215">
        <f t="shared" si="21"/>
        <v>1.2823834493524417E-2</v>
      </c>
      <c r="M58" s="52">
        <f t="shared" si="22"/>
        <v>-0.44030346840962653</v>
      </c>
      <c r="O58" s="27">
        <f t="shared" si="16"/>
        <v>5.3405744929119381</v>
      </c>
      <c r="P58" s="143">
        <f t="shared" si="16"/>
        <v>5.6506312479466834</v>
      </c>
      <c r="Q58" s="52">
        <f t="shared" si="23"/>
        <v>5.8056816817414605E-2</v>
      </c>
    </row>
    <row r="59" spans="1:17" ht="20.100000000000001" customHeight="1" thickBot="1" x14ac:dyDescent="0.3">
      <c r="A59" s="8" t="s">
        <v>11</v>
      </c>
      <c r="B59" s="10"/>
      <c r="C59" s="21">
        <v>1485.5100000000002</v>
      </c>
      <c r="D59" s="142">
        <v>1084.78</v>
      </c>
      <c r="E59" s="220">
        <f>C59/$C$60</f>
        <v>1.1419202441532808E-2</v>
      </c>
      <c r="F59" s="221">
        <f>D59/$D$60</f>
        <v>8.6538348012469152E-3</v>
      </c>
      <c r="G59" s="55">
        <f t="shared" si="19"/>
        <v>-0.26975920727561592</v>
      </c>
      <c r="I59" s="21">
        <v>348.98799999999989</v>
      </c>
      <c r="J59" s="142">
        <v>260.29399999999998</v>
      </c>
      <c r="K59" s="220">
        <f>I59/$I$60</f>
        <v>9.3365640204124082E-3</v>
      </c>
      <c r="L59" s="221">
        <f>J59/$J$60</f>
        <v>6.9311101007854042E-3</v>
      </c>
      <c r="M59" s="55">
        <f>(J59-I59)/I59</f>
        <v>-0.25414627437046527</v>
      </c>
      <c r="O59" s="240">
        <f t="shared" si="16"/>
        <v>2.3492807184064719</v>
      </c>
      <c r="P59" s="241">
        <f t="shared" si="16"/>
        <v>2.3995095779789448</v>
      </c>
      <c r="Q59" s="55">
        <f>(P59-O59)/O59</f>
        <v>2.1380526890180832E-2</v>
      </c>
    </row>
    <row r="60" spans="1:17" ht="26.25" customHeight="1" thickBot="1" x14ac:dyDescent="0.3">
      <c r="A60" s="12" t="s">
        <v>12</v>
      </c>
      <c r="B60" s="48"/>
      <c r="C60" s="213">
        <f>C48+C49+C50+C53+C57+C58+C59</f>
        <v>130088.77000000002</v>
      </c>
      <c r="D60" s="226">
        <f>D48+D49+D50+D53+D57+D58+D59</f>
        <v>125352.51999999999</v>
      </c>
      <c r="E60" s="222">
        <f>E48+E49+E50+E53+E57+E58+E59</f>
        <v>1</v>
      </c>
      <c r="F60" s="223">
        <f>F48+F49+F50+F53+F57+F58+F59</f>
        <v>0.99999999999999989</v>
      </c>
      <c r="G60" s="55">
        <f>(D60-C60)/C60</f>
        <v>-3.640783136007842E-2</v>
      </c>
      <c r="H60" s="1"/>
      <c r="I60" s="213">
        <f>I48+I49+I50+I53+I57+I58+I59</f>
        <v>37378.632999999994</v>
      </c>
      <c r="J60" s="226">
        <f>J48+J49+J50+J53+J57+J58+J59</f>
        <v>37554.445999999996</v>
      </c>
      <c r="K60" s="222">
        <f>K48+K49+K50+K53+K57+K58+K59</f>
        <v>1.0000000000000002</v>
      </c>
      <c r="L60" s="223">
        <f>L48+L49+L50+L53+L57+L58+L59</f>
        <v>1</v>
      </c>
      <c r="M60" s="55">
        <f>(J60-I60)/I60</f>
        <v>4.7035695500154311E-3</v>
      </c>
      <c r="N60" s="1"/>
      <c r="O60" s="24">
        <f t="shared" si="16"/>
        <v>2.8733174277841189</v>
      </c>
      <c r="P60" s="242">
        <f t="shared" si="16"/>
        <v>2.9959067436378621</v>
      </c>
      <c r="Q60" s="55">
        <f>(P60-O60)/O60</f>
        <v>4.266473125048463E-2</v>
      </c>
    </row>
    <row r="66" spans="3:13" x14ac:dyDescent="0.25">
      <c r="C66" s="119"/>
      <c r="D66" s="119"/>
      <c r="E66" s="119"/>
      <c r="F66" s="119"/>
      <c r="G66" s="119"/>
      <c r="I66" s="119"/>
      <c r="J66" s="119"/>
      <c r="K66" s="119"/>
      <c r="L66" s="119"/>
      <c r="M66" s="119"/>
    </row>
    <row r="68" spans="3:13" x14ac:dyDescent="0.25">
      <c r="M68" s="119"/>
    </row>
    <row r="69" spans="3:13" x14ac:dyDescent="0.25">
      <c r="G69" s="119"/>
    </row>
  </sheetData>
  <mergeCells count="33">
    <mergeCell ref="O45:P45"/>
    <mergeCell ref="K25:L25"/>
    <mergeCell ref="O25:P25"/>
    <mergeCell ref="O44:P44"/>
    <mergeCell ref="A44:B46"/>
    <mergeCell ref="C44:D44"/>
    <mergeCell ref="E44:F44"/>
    <mergeCell ref="I44:J44"/>
    <mergeCell ref="K44:L44"/>
    <mergeCell ref="C45:D45"/>
    <mergeCell ref="E45:F45"/>
    <mergeCell ref="I45:J45"/>
    <mergeCell ref="K45:L45"/>
    <mergeCell ref="C5:D5"/>
    <mergeCell ref="C25:D25"/>
    <mergeCell ref="E25:F25"/>
    <mergeCell ref="I25:J25"/>
    <mergeCell ref="A4:B6"/>
    <mergeCell ref="C4:D4"/>
    <mergeCell ref="E4:F4"/>
    <mergeCell ref="I4:J4"/>
    <mergeCell ref="E5:F5"/>
    <mergeCell ref="A24:B26"/>
    <mergeCell ref="C24:D24"/>
    <mergeCell ref="E24:F24"/>
    <mergeCell ref="I24:J24"/>
    <mergeCell ref="K4:L4"/>
    <mergeCell ref="O4:P4"/>
    <mergeCell ref="K24:L24"/>
    <mergeCell ref="I5:J5"/>
    <mergeCell ref="K5:L5"/>
    <mergeCell ref="O5:P5"/>
    <mergeCell ref="O24:P2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A6EF9874-66B4-4730-8D10-253A8DEDC89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</xm:sqref>
        </x14:conditionalFormatting>
        <x14:conditionalFormatting xmlns:xm="http://schemas.microsoft.com/office/excel/2006/main">
          <x14:cfRule type="iconSet" priority="13" id="{9A171B87-C7F5-4655-8D18-16A43AADB4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5" id="{0FF54F5C-5B27-482C-84BE-14049536418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14" id="{F652938C-71F1-4419-AC4F-54126F0C73E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2" id="{2B0563F8-A27D-4377-81DB-E6EFE26D5E8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G47</xm:sqref>
        </x14:conditionalFormatting>
        <x14:conditionalFormatting xmlns:xm="http://schemas.microsoft.com/office/excel/2006/main">
          <x14:cfRule type="iconSet" priority="15" id="{E82055A9-1499-4FC8-B56E-41BCC25A2E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9" id="{1D3071DB-7194-43A5-8E7B-8EE4B383AA6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</xm:sqref>
        </x14:conditionalFormatting>
        <x14:conditionalFormatting xmlns:xm="http://schemas.microsoft.com/office/excel/2006/main">
          <x14:cfRule type="iconSet" priority="16" id="{D0507AA6-FF3E-4810-BE2B-C5282281490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M8:M20</xm:sqref>
        </x14:conditionalFormatting>
        <x14:conditionalFormatting xmlns:xm="http://schemas.microsoft.com/office/excel/2006/main">
          <x14:cfRule type="iconSet" priority="6" id="{E4094F65-7D7C-4AE8-B3D9-EC689D7CEB4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M27</xm:sqref>
        </x14:conditionalFormatting>
        <x14:conditionalFormatting xmlns:xm="http://schemas.microsoft.com/office/excel/2006/main">
          <x14:cfRule type="iconSet" priority="17" id="{F4CE3BD3-BBE2-4307-96AE-89F73E56B2C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M28:M40</xm:sqref>
        </x14:conditionalFormatting>
        <x14:conditionalFormatting xmlns:xm="http://schemas.microsoft.com/office/excel/2006/main">
          <x14:cfRule type="iconSet" priority="3" id="{E9E055F0-8EC7-406C-94FF-374E06F106A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M47</xm:sqref>
        </x14:conditionalFormatting>
        <x14:conditionalFormatting xmlns:xm="http://schemas.microsoft.com/office/excel/2006/main">
          <x14:cfRule type="iconSet" priority="18" id="{C798BB21-CAE7-499C-BE04-7F686272CB1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M48:M60</xm:sqref>
        </x14:conditionalFormatting>
        <x14:conditionalFormatting xmlns:xm="http://schemas.microsoft.com/office/excel/2006/main">
          <x14:cfRule type="iconSet" priority="7" id="{6C315A10-1628-46FB-92C1-034848C9086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Q7</xm:sqref>
        </x14:conditionalFormatting>
        <x14:conditionalFormatting xmlns:xm="http://schemas.microsoft.com/office/excel/2006/main">
          <x14:cfRule type="iconSet" priority="12" id="{DA3D33AA-83CE-47C9-8A83-41F5157AB4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Q8:Q20</xm:sqref>
        </x14:conditionalFormatting>
        <x14:conditionalFormatting xmlns:xm="http://schemas.microsoft.com/office/excel/2006/main">
          <x14:cfRule type="iconSet" priority="4" id="{1388A63D-164F-4CFF-AC9D-77C6F9011E8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Q27</xm:sqref>
        </x14:conditionalFormatting>
        <x14:conditionalFormatting xmlns:xm="http://schemas.microsoft.com/office/excel/2006/main">
          <x14:cfRule type="iconSet" priority="11" id="{D4F48FEE-F377-43AB-A1F4-C2A10F2D483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Q28:Q40</xm:sqref>
        </x14:conditionalFormatting>
        <x14:conditionalFormatting xmlns:xm="http://schemas.microsoft.com/office/excel/2006/main">
          <x14:cfRule type="iconSet" priority="1" id="{4ACBCDCA-1793-40DE-ABCA-10D354D0B1E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Q47</xm:sqref>
        </x14:conditionalFormatting>
        <x14:conditionalFormatting xmlns:xm="http://schemas.microsoft.com/office/excel/2006/main">
          <x14:cfRule type="iconSet" priority="10" id="{89BBD7AC-DFB2-427A-A08E-1C22AD8B6E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Q48:Q60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lha6">
    <pageSetUpPr fitToPage="1"/>
  </sheetPr>
  <dimension ref="A1:S19"/>
  <sheetViews>
    <sheetView showGridLines="0" workbookViewId="0">
      <selection activeCell="E15" sqref="E15:F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7" max="8" width="9.140625" customWidth="1"/>
    <col min="9" max="9" width="10.85546875" customWidth="1"/>
    <col min="10" max="10" width="2.140625" customWidth="1"/>
    <col min="13" max="14" width="9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92</v>
      </c>
      <c r="B1" s="4"/>
    </row>
    <row r="3" spans="1:19" ht="15.75" thickBot="1" x14ac:dyDescent="0.3"/>
    <row r="4" spans="1:19" x14ac:dyDescent="0.25">
      <c r="A4" s="330" t="s">
        <v>16</v>
      </c>
      <c r="B4" s="313"/>
      <c r="C4" s="313"/>
      <c r="D4" s="313"/>
      <c r="E4" s="349" t="s">
        <v>1</v>
      </c>
      <c r="F4" s="347"/>
      <c r="G4" s="342" t="s">
        <v>104</v>
      </c>
      <c r="H4" s="342"/>
      <c r="I4" s="130" t="s">
        <v>0</v>
      </c>
      <c r="K4" s="343" t="s">
        <v>19</v>
      </c>
      <c r="L4" s="342"/>
      <c r="M4" s="352" t="s">
        <v>104</v>
      </c>
      <c r="N4" s="353"/>
      <c r="O4" s="130" t="s">
        <v>0</v>
      </c>
      <c r="Q4" s="341" t="s">
        <v>22</v>
      </c>
      <c r="R4" s="342"/>
      <c r="S4" s="130" t="s">
        <v>0</v>
      </c>
    </row>
    <row r="5" spans="1:19" x14ac:dyDescent="0.25">
      <c r="A5" s="348"/>
      <c r="B5" s="314"/>
      <c r="C5" s="314"/>
      <c r="D5" s="314"/>
      <c r="E5" s="350" t="s">
        <v>154</v>
      </c>
      <c r="F5" s="340"/>
      <c r="G5" s="344" t="str">
        <f>E5</f>
        <v>jan-abr</v>
      </c>
      <c r="H5" s="344"/>
      <c r="I5" s="131" t="s">
        <v>149</v>
      </c>
      <c r="K5" s="339" t="str">
        <f>E5</f>
        <v>jan-abr</v>
      </c>
      <c r="L5" s="344"/>
      <c r="M5" s="345" t="str">
        <f>E5</f>
        <v>jan-abr</v>
      </c>
      <c r="N5" s="346"/>
      <c r="O5" s="131" t="str">
        <f>I5</f>
        <v>2023 /2022</v>
      </c>
      <c r="Q5" s="339" t="str">
        <f>E5</f>
        <v>jan-abr</v>
      </c>
      <c r="R5" s="340"/>
      <c r="S5" s="131" t="str">
        <f>O5</f>
        <v>2023 /2022</v>
      </c>
    </row>
    <row r="6" spans="1:19" ht="19.5" customHeight="1" thickBot="1" x14ac:dyDescent="0.3">
      <c r="A6" s="331"/>
      <c r="B6" s="354"/>
      <c r="C6" s="354"/>
      <c r="D6" s="354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481890.29000000021</v>
      </c>
      <c r="F7" s="145">
        <v>458586.61999999994</v>
      </c>
      <c r="G7" s="243">
        <f>E7/E15</f>
        <v>0.47028370692445237</v>
      </c>
      <c r="H7" s="244">
        <f>F7/F15</f>
        <v>0.45944697581243654</v>
      </c>
      <c r="I7" s="164">
        <f t="shared" ref="I7:I11" si="0">(F7-E7)/E7</f>
        <v>-4.8358870231646013E-2</v>
      </c>
      <c r="J7" s="1"/>
      <c r="K7" s="17">
        <v>132475.9149999998</v>
      </c>
      <c r="L7" s="145">
        <v>126593.05400000003</v>
      </c>
      <c r="M7" s="243">
        <f>K7/K15</f>
        <v>0.46554387314898982</v>
      </c>
      <c r="N7" s="244">
        <f>L7/L15</f>
        <v>0.45086234201968262</v>
      </c>
      <c r="O7" s="164">
        <f t="shared" ref="O7:O18" si="1">(L7-K7)/K7</f>
        <v>-4.4407022967154298E-2</v>
      </c>
      <c r="P7" s="1"/>
      <c r="Q7" s="187">
        <f t="shared" ref="Q7:Q18" si="2">(K7/E7)*10</f>
        <v>2.7490886981765028</v>
      </c>
      <c r="R7" s="188">
        <f t="shared" ref="R7:R18" si="3">(L7/F7)*10</f>
        <v>2.7605047439020365</v>
      </c>
      <c r="S7" s="55">
        <f>(R7-Q7)/Q7</f>
        <v>4.1526654753286235E-3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368313.75000000023</v>
      </c>
      <c r="F8" s="181">
        <v>343081.61999999988</v>
      </c>
      <c r="G8" s="245">
        <f>E8/E7</f>
        <v>0.76431037861335627</v>
      </c>
      <c r="H8" s="246">
        <f>F8/F7</f>
        <v>0.74812828163194101</v>
      </c>
      <c r="I8" s="206">
        <f t="shared" si="0"/>
        <v>-6.8507162711140532E-2</v>
      </c>
      <c r="K8" s="180">
        <v>119137.87499999978</v>
      </c>
      <c r="L8" s="181">
        <v>113682.62900000002</v>
      </c>
      <c r="M8" s="250">
        <f>K8/K7</f>
        <v>0.89931724570462457</v>
      </c>
      <c r="N8" s="246">
        <f>L8/L7</f>
        <v>0.89801632402359122</v>
      </c>
      <c r="O8" s="207">
        <f t="shared" si="1"/>
        <v>-4.5789351203383274E-2</v>
      </c>
      <c r="Q8" s="189">
        <f t="shared" si="2"/>
        <v>3.2346844232668399</v>
      </c>
      <c r="R8" s="190">
        <f t="shared" si="3"/>
        <v>3.3135738661837975</v>
      </c>
      <c r="S8" s="182">
        <f t="shared" ref="S8:S18" si="4">(R8-Q8)/Q8</f>
        <v>2.4388605685770073E-2</v>
      </c>
    </row>
    <row r="9" spans="1:19" ht="24" customHeight="1" x14ac:dyDescent="0.25">
      <c r="A9" s="8"/>
      <c r="B9" t="s">
        <v>37</v>
      </c>
      <c r="E9" s="19">
        <v>75259.61</v>
      </c>
      <c r="F9" s="140">
        <v>60461.710000000021</v>
      </c>
      <c r="G9" s="247">
        <f>E9/E7</f>
        <v>0.15617581752892337</v>
      </c>
      <c r="H9" s="215">
        <f>F9/F7</f>
        <v>0.131843598053515</v>
      </c>
      <c r="I9" s="182">
        <f t="shared" ref="I9:I10" si="5">(F9-E9)/E9</f>
        <v>-0.19662472340741574</v>
      </c>
      <c r="K9" s="19">
        <v>10375.290000000003</v>
      </c>
      <c r="L9" s="140">
        <v>8735.3630000000103</v>
      </c>
      <c r="M9" s="247">
        <f>K9/K7</f>
        <v>7.8318311671974616E-2</v>
      </c>
      <c r="N9" s="215">
        <f>L9/L7</f>
        <v>6.9003493667196047E-2</v>
      </c>
      <c r="O9" s="182">
        <f t="shared" si="1"/>
        <v>-0.15806083492605913</v>
      </c>
      <c r="Q9" s="189">
        <f t="shared" si="2"/>
        <v>1.3786000219772601</v>
      </c>
      <c r="R9" s="190">
        <f t="shared" si="3"/>
        <v>1.4447760409025823</v>
      </c>
      <c r="S9" s="182">
        <f t="shared" si="4"/>
        <v>4.8002334158104183E-2</v>
      </c>
    </row>
    <row r="10" spans="1:19" ht="24" customHeight="1" thickBot="1" x14ac:dyDescent="0.3">
      <c r="A10" s="8"/>
      <c r="B10" t="s">
        <v>36</v>
      </c>
      <c r="E10" s="19">
        <v>38316.93</v>
      </c>
      <c r="F10" s="140">
        <v>55043.290000000015</v>
      </c>
      <c r="G10" s="247">
        <f>E10/E7</f>
        <v>7.9513803857720361E-2</v>
      </c>
      <c r="H10" s="215">
        <f>F10/F7</f>
        <v>0.12002812031454389</v>
      </c>
      <c r="I10" s="186">
        <f t="shared" si="5"/>
        <v>0.43652662152213173</v>
      </c>
      <c r="K10" s="19">
        <v>2962.75</v>
      </c>
      <c r="L10" s="140">
        <v>4175.0620000000017</v>
      </c>
      <c r="M10" s="247">
        <f>K10/K7</f>
        <v>2.2364442623400673E-2</v>
      </c>
      <c r="N10" s="215">
        <f>L10/L7</f>
        <v>3.2980182309212638E-2</v>
      </c>
      <c r="O10" s="209">
        <f t="shared" si="1"/>
        <v>0.40918471015104269</v>
      </c>
      <c r="Q10" s="189">
        <f t="shared" si="2"/>
        <v>0.77322217620252975</v>
      </c>
      <c r="R10" s="190">
        <f t="shared" si="3"/>
        <v>0.75850516929493139</v>
      </c>
      <c r="S10" s="182">
        <f t="shared" si="4"/>
        <v>-1.9033348189619877E-2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542789.67000000121</v>
      </c>
      <c r="F11" s="145">
        <v>539540.79000000015</v>
      </c>
      <c r="G11" s="243">
        <f>E11/E15</f>
        <v>0.52971629307554768</v>
      </c>
      <c r="H11" s="244">
        <f>F11/F15</f>
        <v>0.54055302418756357</v>
      </c>
      <c r="I11" s="164">
        <f t="shared" si="0"/>
        <v>-5.9855229006127641E-3</v>
      </c>
      <c r="J11" s="1"/>
      <c r="K11" s="17">
        <v>152085.69699999967</v>
      </c>
      <c r="L11" s="145">
        <v>154186.78099999996</v>
      </c>
      <c r="M11" s="243">
        <f>K11/K15</f>
        <v>0.53445612685101029</v>
      </c>
      <c r="N11" s="244">
        <f>L11/L15</f>
        <v>0.54913765798031744</v>
      </c>
      <c r="O11" s="164">
        <f t="shared" si="1"/>
        <v>1.3815132135668868E-2</v>
      </c>
      <c r="Q11" s="191">
        <f t="shared" si="2"/>
        <v>2.8019268863388525</v>
      </c>
      <c r="R11" s="192">
        <f t="shared" si="3"/>
        <v>2.8577409504108098</v>
      </c>
      <c r="S11" s="57">
        <f t="shared" si="4"/>
        <v>1.9919885969932272E-2</v>
      </c>
    </row>
    <row r="12" spans="1:19" s="3" customFormat="1" ht="24" customHeight="1" x14ac:dyDescent="0.25">
      <c r="A12" s="46"/>
      <c r="B12" s="3" t="s">
        <v>33</v>
      </c>
      <c r="E12" s="31">
        <v>407022.08000000118</v>
      </c>
      <c r="F12" s="141">
        <v>407564.09000000014</v>
      </c>
      <c r="G12" s="247">
        <f>E12/E11</f>
        <v>0.74987071879978906</v>
      </c>
      <c r="H12" s="215">
        <f>F12/F11</f>
        <v>0.75539069066492637</v>
      </c>
      <c r="I12" s="206">
        <f t="shared" ref="I12:I18" si="6">(F12-E12)/E12</f>
        <v>1.3316476590138795E-3</v>
      </c>
      <c r="K12" s="31">
        <v>138400.34199999965</v>
      </c>
      <c r="L12" s="141">
        <v>139511.14799999996</v>
      </c>
      <c r="M12" s="247">
        <f>K12/K11</f>
        <v>0.91001550264125075</v>
      </c>
      <c r="N12" s="215">
        <f>L12/L11</f>
        <v>0.90481912324247815</v>
      </c>
      <c r="O12" s="206">
        <f t="shared" si="1"/>
        <v>8.0260350801756343E-3</v>
      </c>
      <c r="Q12" s="189">
        <f t="shared" si="2"/>
        <v>3.4003153342442567</v>
      </c>
      <c r="R12" s="190">
        <f t="shared" si="3"/>
        <v>3.4230480904242548</v>
      </c>
      <c r="S12" s="182">
        <f t="shared" si="4"/>
        <v>6.6854847110968483E-3</v>
      </c>
    </row>
    <row r="13" spans="1:19" ht="24" customHeight="1" x14ac:dyDescent="0.25">
      <c r="A13" s="8"/>
      <c r="B13" s="3" t="s">
        <v>37</v>
      </c>
      <c r="D13" s="3"/>
      <c r="E13" s="19">
        <v>51126.229999999967</v>
      </c>
      <c r="F13" s="140">
        <v>46184.879999999983</v>
      </c>
      <c r="G13" s="247">
        <f>E13/E11</f>
        <v>9.4191604641259766E-2</v>
      </c>
      <c r="H13" s="215">
        <f>F13/F11</f>
        <v>8.5600349141350313E-2</v>
      </c>
      <c r="I13" s="182">
        <f t="shared" ref="I13:I14" si="7">(F13-E13)/E13</f>
        <v>-9.6649997467053356E-2</v>
      </c>
      <c r="K13" s="19">
        <v>5838.2440000000024</v>
      </c>
      <c r="L13" s="140">
        <v>5585.1249999999991</v>
      </c>
      <c r="M13" s="247">
        <f>K13/K11</f>
        <v>3.8387857077710703E-2</v>
      </c>
      <c r="N13" s="215">
        <f>L13/L11</f>
        <v>3.6223111759496426E-2</v>
      </c>
      <c r="O13" s="182">
        <f t="shared" si="1"/>
        <v>-4.3355330815225128E-2</v>
      </c>
      <c r="Q13" s="189">
        <f t="shared" si="2"/>
        <v>1.1419273433617159</v>
      </c>
      <c r="R13" s="190">
        <f t="shared" si="3"/>
        <v>1.2092972851721171</v>
      </c>
      <c r="S13" s="182">
        <f t="shared" si="4"/>
        <v>5.8996697296056597E-2</v>
      </c>
    </row>
    <row r="14" spans="1:19" ht="24" customHeight="1" thickBot="1" x14ac:dyDescent="0.3">
      <c r="A14" s="8"/>
      <c r="B14" t="s">
        <v>36</v>
      </c>
      <c r="E14" s="19">
        <v>84641.36000000003</v>
      </c>
      <c r="F14" s="140">
        <v>85791.819999999978</v>
      </c>
      <c r="G14" s="247">
        <f>E14/E11</f>
        <v>0.15593767655895116</v>
      </c>
      <c r="H14" s="215">
        <f>F14/F11</f>
        <v>0.15900896019372318</v>
      </c>
      <c r="I14" s="186">
        <f t="shared" si="7"/>
        <v>1.3592172904593544E-2</v>
      </c>
      <c r="K14" s="19">
        <v>7847.1109999999953</v>
      </c>
      <c r="L14" s="140">
        <v>9090.5080000000016</v>
      </c>
      <c r="M14" s="247">
        <f>K14/K11</f>
        <v>5.1596640281038476E-2</v>
      </c>
      <c r="N14" s="215">
        <f>L14/L11</f>
        <v>5.8957764998025373E-2</v>
      </c>
      <c r="O14" s="209">
        <f t="shared" si="1"/>
        <v>0.15845283697401591</v>
      </c>
      <c r="Q14" s="189">
        <f t="shared" si="2"/>
        <v>0.92710124222956636</v>
      </c>
      <c r="R14" s="190">
        <f t="shared" si="3"/>
        <v>1.0596007871146693</v>
      </c>
      <c r="S14" s="182">
        <f t="shared" si="4"/>
        <v>0.1429180965893839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1024679.9600000014</v>
      </c>
      <c r="F15" s="145">
        <v>998127.41</v>
      </c>
      <c r="G15" s="243">
        <f>G7+G11</f>
        <v>1</v>
      </c>
      <c r="H15" s="244">
        <f>H7+H11</f>
        <v>1</v>
      </c>
      <c r="I15" s="164">
        <f t="shared" si="6"/>
        <v>-2.5913017758248429E-2</v>
      </c>
      <c r="J15" s="1"/>
      <c r="K15" s="17">
        <v>284561.61199999944</v>
      </c>
      <c r="L15" s="145">
        <v>280779.83499999996</v>
      </c>
      <c r="M15" s="243">
        <f>M7+M11</f>
        <v>1</v>
      </c>
      <c r="N15" s="244">
        <f>N7+N11</f>
        <v>1</v>
      </c>
      <c r="O15" s="164">
        <f t="shared" si="1"/>
        <v>-1.328983545398065E-2</v>
      </c>
      <c r="Q15" s="191">
        <f t="shared" si="2"/>
        <v>2.7770779473426908</v>
      </c>
      <c r="R15" s="192">
        <f t="shared" si="3"/>
        <v>2.8130660693908807</v>
      </c>
      <c r="S15" s="57">
        <f t="shared" si="4"/>
        <v>1.2958988811468525E-2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775335.83000000147</v>
      </c>
      <c r="F16" s="181">
        <f t="shared" ref="F16:F17" si="8">F8+F12</f>
        <v>750645.71</v>
      </c>
      <c r="G16" s="245">
        <f>E16/E15</f>
        <v>0.75666145554364161</v>
      </c>
      <c r="H16" s="246">
        <f>F16/F15</f>
        <v>0.75205399879760837</v>
      </c>
      <c r="I16" s="207">
        <f t="shared" si="6"/>
        <v>-3.1844420243033862E-2</v>
      </c>
      <c r="J16" s="3"/>
      <c r="K16" s="180">
        <f t="shared" ref="K16:L18" si="9">K8+K12</f>
        <v>257538.21699999942</v>
      </c>
      <c r="L16" s="181">
        <f t="shared" si="9"/>
        <v>253193.77699999997</v>
      </c>
      <c r="M16" s="250">
        <f>K16/K15</f>
        <v>0.90503499467103077</v>
      </c>
      <c r="N16" s="246">
        <f>L16/L15</f>
        <v>0.90175199725436128</v>
      </c>
      <c r="O16" s="207">
        <f t="shared" si="1"/>
        <v>-1.6869108012809841E-2</v>
      </c>
      <c r="P16" s="3"/>
      <c r="Q16" s="189">
        <f t="shared" si="2"/>
        <v>3.3216344071187698</v>
      </c>
      <c r="R16" s="190">
        <f t="shared" si="3"/>
        <v>3.3730130423312481</v>
      </c>
      <c r="S16" s="182">
        <f t="shared" si="4"/>
        <v>1.5467877832179863E-2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126385.83999999997</v>
      </c>
      <c r="F17" s="140">
        <f t="shared" si="8"/>
        <v>106646.59</v>
      </c>
      <c r="G17" s="248">
        <f>E17/E15</f>
        <v>0.12334177004886462</v>
      </c>
      <c r="H17" s="215">
        <f>F17/F15</f>
        <v>0.10684667000578613</v>
      </c>
      <c r="I17" s="182">
        <f t="shared" si="6"/>
        <v>-0.15618244891991045</v>
      </c>
      <c r="K17" s="19">
        <f t="shared" si="9"/>
        <v>16213.534000000005</v>
      </c>
      <c r="L17" s="140">
        <f t="shared" si="9"/>
        <v>14320.488000000008</v>
      </c>
      <c r="M17" s="247">
        <f>K17/K15</f>
        <v>5.6977235566124204E-2</v>
      </c>
      <c r="N17" s="215">
        <f>L17/L15</f>
        <v>5.1002551518701512E-2</v>
      </c>
      <c r="O17" s="182">
        <f t="shared" si="1"/>
        <v>-0.11675714868824995</v>
      </c>
      <c r="Q17" s="189">
        <f t="shared" si="2"/>
        <v>1.2828600102669738</v>
      </c>
      <c r="R17" s="190">
        <f t="shared" si="3"/>
        <v>1.342798489853263</v>
      </c>
      <c r="S17" s="182">
        <f t="shared" si="4"/>
        <v>4.6722541124199109E-2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122958.29000000004</v>
      </c>
      <c r="F18" s="142">
        <f>F10+F14</f>
        <v>140835.10999999999</v>
      </c>
      <c r="G18" s="249">
        <f>E18/E15</f>
        <v>0.1199967744074939</v>
      </c>
      <c r="H18" s="221">
        <f>F18/F15</f>
        <v>0.14109933119660542</v>
      </c>
      <c r="I18" s="208">
        <f t="shared" si="6"/>
        <v>0.14538930233984176</v>
      </c>
      <c r="K18" s="21">
        <f t="shared" si="9"/>
        <v>10809.860999999995</v>
      </c>
      <c r="L18" s="142">
        <f t="shared" si="9"/>
        <v>13265.570000000003</v>
      </c>
      <c r="M18" s="249">
        <f>K18/K15</f>
        <v>3.7987769762844951E-2</v>
      </c>
      <c r="N18" s="221">
        <f>L18/L15</f>
        <v>4.724545122693731E-2</v>
      </c>
      <c r="O18" s="208">
        <f t="shared" si="1"/>
        <v>0.22717304135548172</v>
      </c>
      <c r="Q18" s="193">
        <f t="shared" si="2"/>
        <v>0.87914861210252615</v>
      </c>
      <c r="R18" s="194">
        <f t="shared" si="3"/>
        <v>0.94192208178770231</v>
      </c>
      <c r="S18" s="186">
        <f t="shared" si="4"/>
        <v>7.14025692823997E-2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M4:N4"/>
    <mergeCell ref="Q4:R4"/>
    <mergeCell ref="E5:F5"/>
    <mergeCell ref="G5:H5"/>
    <mergeCell ref="K5:L5"/>
    <mergeCell ref="M5:N5"/>
    <mergeCell ref="Q5:R5"/>
    <mergeCell ref="K4:L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I17:I18 O17:O18 O13:O14 O9:O10 S9:S10 S17:S18 S13:S1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45" id="{F814DC98-662A-407F-BF95-DB3D2F25B9D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46" id="{F6525144-5EFD-421F-96F9-446DF505F32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17" id="{61E8918D-EEF9-4FC0-AF13-9957D7A7C44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E52A8-A733-417E-BA7A-5387B52ECE0D}">
  <sheetPr codeName="Folha25">
    <pageSetUpPr fitToPage="1"/>
  </sheetPr>
  <dimension ref="A1:S40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7" max="8" width="9.140625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157</v>
      </c>
      <c r="B1" s="4"/>
    </row>
    <row r="3" spans="1:19" ht="15.75" thickBot="1" x14ac:dyDescent="0.3"/>
    <row r="4" spans="1:19" x14ac:dyDescent="0.25">
      <c r="A4" s="330" t="s">
        <v>16</v>
      </c>
      <c r="B4" s="313"/>
      <c r="C4" s="313"/>
      <c r="D4" s="313"/>
      <c r="E4" s="349" t="s">
        <v>1</v>
      </c>
      <c r="F4" s="347"/>
      <c r="G4" s="342" t="s">
        <v>104</v>
      </c>
      <c r="H4" s="342"/>
      <c r="I4" s="130" t="s">
        <v>0</v>
      </c>
      <c r="K4" s="343" t="s">
        <v>19</v>
      </c>
      <c r="L4" s="342"/>
      <c r="M4" s="352" t="s">
        <v>13</v>
      </c>
      <c r="N4" s="353"/>
      <c r="O4" s="130" t="s">
        <v>0</v>
      </c>
      <c r="Q4" s="341" t="s">
        <v>22</v>
      </c>
      <c r="R4" s="342"/>
      <c r="S4" s="130" t="s">
        <v>0</v>
      </c>
    </row>
    <row r="5" spans="1:19" x14ac:dyDescent="0.25">
      <c r="A5" s="348"/>
      <c r="B5" s="314"/>
      <c r="C5" s="314"/>
      <c r="D5" s="314"/>
      <c r="E5" s="350" t="s">
        <v>60</v>
      </c>
      <c r="F5" s="340"/>
      <c r="G5" s="344" t="str">
        <f>E5</f>
        <v>abr</v>
      </c>
      <c r="H5" s="344"/>
      <c r="I5" s="131" t="s">
        <v>149</v>
      </c>
      <c r="K5" s="339" t="str">
        <f>E5</f>
        <v>abr</v>
      </c>
      <c r="L5" s="344"/>
      <c r="M5" s="345" t="str">
        <f>E5</f>
        <v>abr</v>
      </c>
      <c r="N5" s="346"/>
      <c r="O5" s="131" t="str">
        <f>I5</f>
        <v>2023 /2022</v>
      </c>
      <c r="Q5" s="339" t="str">
        <f>E5</f>
        <v>abr</v>
      </c>
      <c r="R5" s="340"/>
      <c r="S5" s="131" t="str">
        <f>O5</f>
        <v>2023 /2022</v>
      </c>
    </row>
    <row r="6" spans="1:19" ht="19.5" customHeight="1" thickBot="1" x14ac:dyDescent="0.3">
      <c r="A6" s="331"/>
      <c r="B6" s="354"/>
      <c r="C6" s="354"/>
      <c r="D6" s="354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133318.43999999997</v>
      </c>
      <c r="F7" s="145">
        <v>114497.08000000002</v>
      </c>
      <c r="G7" s="243">
        <f>E7/E15</f>
        <v>0.50613056491506059</v>
      </c>
      <c r="H7" s="244">
        <f>F7/F15</f>
        <v>0.47737031873307278</v>
      </c>
      <c r="I7" s="164">
        <f t="shared" ref="I7:I18" si="0">(F7-E7)/E7</f>
        <v>-0.14117596935577675</v>
      </c>
      <c r="J7" s="1"/>
      <c r="K7" s="17">
        <v>35029.299999999974</v>
      </c>
      <c r="L7" s="145">
        <v>31394.806000000037</v>
      </c>
      <c r="M7" s="243">
        <f>K7/K15</f>
        <v>0.48377710215812947</v>
      </c>
      <c r="N7" s="244">
        <f>L7/L15</f>
        <v>0.45533207524861968</v>
      </c>
      <c r="O7" s="164">
        <f t="shared" ref="O7:O18" si="1">(L7-K7)/K7</f>
        <v>-0.10375582726460247</v>
      </c>
      <c r="P7" s="1"/>
      <c r="Q7" s="187">
        <f t="shared" ref="Q7:R18" si="2">(K7/E7)*10</f>
        <v>2.6274909907436643</v>
      </c>
      <c r="R7" s="188">
        <f t="shared" si="2"/>
        <v>2.74197438048202</v>
      </c>
      <c r="S7" s="55">
        <f>(R7-Q7)/Q7</f>
        <v>4.3571372895917421E-2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96643.369999999966</v>
      </c>
      <c r="F8" s="181">
        <v>84590.61</v>
      </c>
      <c r="G8" s="245">
        <f>E8/E7</f>
        <v>0.72490624702779294</v>
      </c>
      <c r="H8" s="246">
        <f>F8/F7</f>
        <v>0.73880146113769873</v>
      </c>
      <c r="I8" s="206">
        <f t="shared" si="0"/>
        <v>-0.12471378015894903</v>
      </c>
      <c r="K8" s="180">
        <v>31075.680999999975</v>
      </c>
      <c r="L8" s="181">
        <v>28194.887000000039</v>
      </c>
      <c r="M8" s="250">
        <f>K8/K7</f>
        <v>0.88713394215699426</v>
      </c>
      <c r="N8" s="246">
        <f>L8/L7</f>
        <v>0.89807489175120259</v>
      </c>
      <c r="O8" s="207">
        <f t="shared" si="1"/>
        <v>-9.2702521949557234E-2</v>
      </c>
      <c r="Q8" s="189">
        <f t="shared" si="2"/>
        <v>3.2155005563237276</v>
      </c>
      <c r="R8" s="190">
        <f t="shared" si="2"/>
        <v>3.3330989101509068</v>
      </c>
      <c r="S8" s="182">
        <f t="shared" ref="S8:S18" si="3">(R8-Q8)/Q8</f>
        <v>3.6572331979823715E-2</v>
      </c>
    </row>
    <row r="9" spans="1:19" ht="24" customHeight="1" x14ac:dyDescent="0.25">
      <c r="A9" s="8"/>
      <c r="B9" t="s">
        <v>37</v>
      </c>
      <c r="E9" s="19">
        <v>21253.290000000005</v>
      </c>
      <c r="F9" s="140">
        <v>14388.280000000006</v>
      </c>
      <c r="G9" s="247">
        <f>E9/E7</f>
        <v>0.15941748193273195</v>
      </c>
      <c r="H9" s="215">
        <f>F9/F7</f>
        <v>0.12566503879400248</v>
      </c>
      <c r="I9" s="182">
        <f t="shared" si="0"/>
        <v>-0.32300928468015994</v>
      </c>
      <c r="K9" s="19">
        <v>2878.4830000000002</v>
      </c>
      <c r="L9" s="140">
        <v>2130.4769999999994</v>
      </c>
      <c r="M9" s="247">
        <f>K9/K7</f>
        <v>8.2173580402691529E-2</v>
      </c>
      <c r="N9" s="215">
        <f>L9/L7</f>
        <v>6.7860811116335518E-2</v>
      </c>
      <c r="O9" s="182">
        <f t="shared" si="1"/>
        <v>-0.25986118382495249</v>
      </c>
      <c r="Q9" s="189">
        <f t="shared" si="2"/>
        <v>1.3543705468659204</v>
      </c>
      <c r="R9" s="190">
        <f t="shared" si="2"/>
        <v>1.4807030444222649</v>
      </c>
      <c r="S9" s="182">
        <f t="shared" si="3"/>
        <v>9.3277646836520497E-2</v>
      </c>
    </row>
    <row r="10" spans="1:19" ht="24" customHeight="1" thickBot="1" x14ac:dyDescent="0.3">
      <c r="A10" s="8"/>
      <c r="B10" t="s">
        <v>36</v>
      </c>
      <c r="E10" s="19">
        <v>15421.779999999999</v>
      </c>
      <c r="F10" s="140">
        <v>15518.19</v>
      </c>
      <c r="G10" s="247">
        <f>E10/E7</f>
        <v>0.11567627103947513</v>
      </c>
      <c r="H10" s="215">
        <f>F10/F7</f>
        <v>0.13553350006829867</v>
      </c>
      <c r="I10" s="186">
        <f t="shared" si="0"/>
        <v>6.2515481351699794E-3</v>
      </c>
      <c r="K10" s="19">
        <v>1075.136</v>
      </c>
      <c r="L10" s="140">
        <v>1069.4420000000002</v>
      </c>
      <c r="M10" s="247">
        <f>K10/K7</f>
        <v>3.0692477440314274E-2</v>
      </c>
      <c r="N10" s="215">
        <f>L10/L7</f>
        <v>3.4064297132461945E-2</v>
      </c>
      <c r="O10" s="209">
        <f t="shared" si="1"/>
        <v>-5.2960741710813631E-3</v>
      </c>
      <c r="Q10" s="189">
        <f t="shared" si="2"/>
        <v>0.69715428439518656</v>
      </c>
      <c r="R10" s="190">
        <f t="shared" si="2"/>
        <v>0.68915382528503655</v>
      </c>
      <c r="S10" s="182">
        <f t="shared" si="3"/>
        <v>-1.1475880288236028E-2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130088.76999999999</v>
      </c>
      <c r="F11" s="145">
        <v>125352.51999999996</v>
      </c>
      <c r="G11" s="243">
        <f>E11/E15</f>
        <v>0.49386943508493941</v>
      </c>
      <c r="H11" s="244">
        <f>F11/F15</f>
        <v>0.5226296812669271</v>
      </c>
      <c r="I11" s="164">
        <f t="shared" si="0"/>
        <v>-3.6407831360078427E-2</v>
      </c>
      <c r="J11" s="1"/>
      <c r="K11" s="17">
        <v>37378.632999999987</v>
      </c>
      <c r="L11" s="145">
        <v>37554.445999999953</v>
      </c>
      <c r="M11" s="243">
        <f>K11/K15</f>
        <v>0.51622289784187059</v>
      </c>
      <c r="N11" s="244">
        <f>L11/L15</f>
        <v>0.54466792475138026</v>
      </c>
      <c r="O11" s="164">
        <f t="shared" si="1"/>
        <v>4.7035695500144588E-3</v>
      </c>
      <c r="Q11" s="191">
        <f t="shared" si="2"/>
        <v>2.8733174277841194</v>
      </c>
      <c r="R11" s="192">
        <f t="shared" si="2"/>
        <v>2.9959067436378595</v>
      </c>
      <c r="S11" s="57">
        <f t="shared" si="3"/>
        <v>4.2664731250483541E-2</v>
      </c>
    </row>
    <row r="12" spans="1:19" s="3" customFormat="1" ht="24" customHeight="1" x14ac:dyDescent="0.25">
      <c r="A12" s="46"/>
      <c r="B12" s="3" t="s">
        <v>33</v>
      </c>
      <c r="E12" s="31">
        <v>98100.39999999998</v>
      </c>
      <c r="F12" s="141">
        <v>100857.28999999996</v>
      </c>
      <c r="G12" s="247">
        <f>E12/E11</f>
        <v>0.75410352484691789</v>
      </c>
      <c r="H12" s="215">
        <f>F12/F11</f>
        <v>0.80458924958189904</v>
      </c>
      <c r="I12" s="206">
        <f t="shared" si="0"/>
        <v>2.8102739642243919E-2</v>
      </c>
      <c r="K12" s="31">
        <v>34081.492999999988</v>
      </c>
      <c r="L12" s="141">
        <v>34816.888999999959</v>
      </c>
      <c r="M12" s="247">
        <f>K12/K11</f>
        <v>0.91179078164790028</v>
      </c>
      <c r="N12" s="215">
        <f>L12/L11</f>
        <v>0.92710431675653004</v>
      </c>
      <c r="O12" s="206">
        <f t="shared" si="1"/>
        <v>2.1577575841527006E-2</v>
      </c>
      <c r="Q12" s="189">
        <f t="shared" si="2"/>
        <v>3.4741441421237829</v>
      </c>
      <c r="R12" s="190">
        <f t="shared" si="2"/>
        <v>3.4520944395789313</v>
      </c>
      <c r="S12" s="182">
        <f t="shared" si="3"/>
        <v>-6.3468012963251389E-3</v>
      </c>
    </row>
    <row r="13" spans="1:19" ht="24" customHeight="1" x14ac:dyDescent="0.25">
      <c r="A13" s="8"/>
      <c r="B13" s="3" t="s">
        <v>37</v>
      </c>
      <c r="D13" s="3"/>
      <c r="E13" s="19">
        <v>11382.809999999994</v>
      </c>
      <c r="F13" s="140">
        <v>11235.76</v>
      </c>
      <c r="G13" s="247">
        <f>E13/E11</f>
        <v>8.7500327660873373E-2</v>
      </c>
      <c r="H13" s="215">
        <f>F13/F11</f>
        <v>8.9633299753367576E-2</v>
      </c>
      <c r="I13" s="182">
        <f t="shared" si="0"/>
        <v>-1.2918602700035746E-2</v>
      </c>
      <c r="K13" s="19">
        <v>1379.4899999999993</v>
      </c>
      <c r="L13" s="140">
        <v>1401.8630000000005</v>
      </c>
      <c r="M13" s="247">
        <f>K13/K11</f>
        <v>3.6905844041969109E-2</v>
      </c>
      <c r="N13" s="215">
        <f>L13/L11</f>
        <v>3.732881587442409E-2</v>
      </c>
      <c r="O13" s="182">
        <f t="shared" si="1"/>
        <v>1.6218312564789304E-2</v>
      </c>
      <c r="Q13" s="189">
        <f t="shared" si="2"/>
        <v>1.2119063746122443</v>
      </c>
      <c r="R13" s="190">
        <f t="shared" si="2"/>
        <v>1.2476797297201083</v>
      </c>
      <c r="S13" s="182">
        <f t="shared" si="3"/>
        <v>2.9518249806475296E-2</v>
      </c>
    </row>
    <row r="14" spans="1:19" ht="24" customHeight="1" thickBot="1" x14ac:dyDescent="0.3">
      <c r="A14" s="8"/>
      <c r="B14" t="s">
        <v>36</v>
      </c>
      <c r="E14" s="19">
        <v>20605.560000000005</v>
      </c>
      <c r="F14" s="140">
        <v>13259.47</v>
      </c>
      <c r="G14" s="247">
        <f>E14/E11</f>
        <v>0.15839614749220865</v>
      </c>
      <c r="H14" s="215">
        <f>F14/F11</f>
        <v>0.10577745066473337</v>
      </c>
      <c r="I14" s="186">
        <f t="shared" si="0"/>
        <v>-0.3565100875685982</v>
      </c>
      <c r="K14" s="19">
        <v>1917.6499999999992</v>
      </c>
      <c r="L14" s="140">
        <v>1335.6939999999995</v>
      </c>
      <c r="M14" s="247">
        <f>K14/K11</f>
        <v>5.1303374310130601E-2</v>
      </c>
      <c r="N14" s="215">
        <f>L14/L11</f>
        <v>3.5566867369046032E-2</v>
      </c>
      <c r="O14" s="209">
        <f t="shared" si="1"/>
        <v>-0.30347352227987379</v>
      </c>
      <c r="Q14" s="189">
        <f t="shared" si="2"/>
        <v>0.93064687395052537</v>
      </c>
      <c r="R14" s="190">
        <f t="shared" si="2"/>
        <v>1.0073509725501846</v>
      </c>
      <c r="S14" s="182">
        <f t="shared" si="3"/>
        <v>8.2420196904606932E-2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263407.20999999996</v>
      </c>
      <c r="F15" s="145">
        <v>239849.60000000001</v>
      </c>
      <c r="G15" s="243">
        <f>G7+G11</f>
        <v>1</v>
      </c>
      <c r="H15" s="244">
        <f>H7+H11</f>
        <v>0.99999999999999989</v>
      </c>
      <c r="I15" s="164">
        <f t="shared" si="0"/>
        <v>-8.9434188228940129E-2</v>
      </c>
      <c r="J15" s="1"/>
      <c r="K15" s="17">
        <v>72407.932999999961</v>
      </c>
      <c r="L15" s="145">
        <v>68949.251999999993</v>
      </c>
      <c r="M15" s="243">
        <f>M7+M11</f>
        <v>1</v>
      </c>
      <c r="N15" s="244">
        <f>N7+N11</f>
        <v>1</v>
      </c>
      <c r="O15" s="164">
        <f t="shared" si="1"/>
        <v>-4.7766603142779529E-2</v>
      </c>
      <c r="Q15" s="191">
        <f t="shared" si="2"/>
        <v>2.7488971543337777</v>
      </c>
      <c r="R15" s="192">
        <f t="shared" si="2"/>
        <v>2.8746869705015139</v>
      </c>
      <c r="S15" s="57">
        <f t="shared" si="3"/>
        <v>4.5760102726805224E-2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194743.76999999996</v>
      </c>
      <c r="F16" s="181">
        <f t="shared" ref="F16:F17" si="4">F8+F12</f>
        <v>185447.89999999997</v>
      </c>
      <c r="G16" s="245">
        <f>E16/E15</f>
        <v>0.73932589013034222</v>
      </c>
      <c r="H16" s="246">
        <f>F16/F15</f>
        <v>0.77318411204354709</v>
      </c>
      <c r="I16" s="207">
        <f t="shared" si="0"/>
        <v>-4.7733850484665039E-2</v>
      </c>
      <c r="J16" s="3"/>
      <c r="K16" s="180">
        <f t="shared" ref="K16:L18" si="5">K8+K12</f>
        <v>65157.173999999963</v>
      </c>
      <c r="L16" s="181">
        <f t="shared" si="5"/>
        <v>63011.775999999998</v>
      </c>
      <c r="M16" s="250">
        <f>K16/K15</f>
        <v>0.89986236729061164</v>
      </c>
      <c r="N16" s="246">
        <f>L16/L15</f>
        <v>0.91388628842558006</v>
      </c>
      <c r="O16" s="207">
        <f t="shared" si="1"/>
        <v>-3.2926504762161198E-2</v>
      </c>
      <c r="P16" s="3"/>
      <c r="Q16" s="189">
        <f t="shared" si="2"/>
        <v>3.3457899063985446</v>
      </c>
      <c r="R16" s="190">
        <f t="shared" si="2"/>
        <v>3.397815558979099</v>
      </c>
      <c r="S16" s="182">
        <f t="shared" si="3"/>
        <v>1.5549587402681723E-2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32636.1</v>
      </c>
      <c r="F17" s="140">
        <f t="shared" si="4"/>
        <v>25624.040000000008</v>
      </c>
      <c r="G17" s="248">
        <f>E17/E15</f>
        <v>0.12389979757957272</v>
      </c>
      <c r="H17" s="215">
        <f>F17/F15</f>
        <v>0.10683378250370235</v>
      </c>
      <c r="I17" s="182">
        <f t="shared" si="0"/>
        <v>-0.21485594173323377</v>
      </c>
      <c r="K17" s="19">
        <f t="shared" si="5"/>
        <v>4257.973</v>
      </c>
      <c r="L17" s="140">
        <f t="shared" si="5"/>
        <v>3532.34</v>
      </c>
      <c r="M17" s="247">
        <f>K17/K15</f>
        <v>5.8805338359817591E-2</v>
      </c>
      <c r="N17" s="215">
        <f>L17/L15</f>
        <v>5.1231012629404604E-2</v>
      </c>
      <c r="O17" s="182">
        <f t="shared" si="1"/>
        <v>-0.17041747329069484</v>
      </c>
      <c r="Q17" s="189">
        <f t="shared" si="2"/>
        <v>1.3046819319710381</v>
      </c>
      <c r="R17" s="190">
        <f t="shared" si="2"/>
        <v>1.378525790624741</v>
      </c>
      <c r="S17" s="182">
        <f t="shared" si="3"/>
        <v>5.6599127223402164E-2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36027.340000000004</v>
      </c>
      <c r="F18" s="142">
        <f>F10+F14</f>
        <v>28777.66</v>
      </c>
      <c r="G18" s="249">
        <f>E18/E15</f>
        <v>0.13677431229008502</v>
      </c>
      <c r="H18" s="221">
        <f>F18/F15</f>
        <v>0.11998210545275038</v>
      </c>
      <c r="I18" s="208">
        <f t="shared" si="0"/>
        <v>-0.20122717913673346</v>
      </c>
      <c r="K18" s="21">
        <f t="shared" si="5"/>
        <v>2992.7859999999991</v>
      </c>
      <c r="L18" s="142">
        <f t="shared" si="5"/>
        <v>2405.1359999999995</v>
      </c>
      <c r="M18" s="249">
        <f>K18/K15</f>
        <v>4.1332294349570795E-2</v>
      </c>
      <c r="N18" s="221">
        <f>L18/L15</f>
        <v>3.4882698945015382E-2</v>
      </c>
      <c r="O18" s="208">
        <f t="shared" si="1"/>
        <v>-0.19635550286589146</v>
      </c>
      <c r="Q18" s="193">
        <f t="shared" si="2"/>
        <v>0.83069857502663225</v>
      </c>
      <c r="R18" s="194">
        <f t="shared" si="2"/>
        <v>0.83576496490680607</v>
      </c>
      <c r="S18" s="186">
        <f t="shared" si="3"/>
        <v>6.0989509702859407E-3</v>
      </c>
    </row>
    <row r="19" spans="1:19" ht="6.75" customHeight="1" x14ac:dyDescent="0.25">
      <c r="Q19" s="195"/>
      <c r="R19" s="195"/>
    </row>
    <row r="20" spans="1:19" x14ac:dyDescent="0.25">
      <c r="Q20"/>
      <c r="R20"/>
    </row>
    <row r="21" spans="1:19" x14ac:dyDescent="0.25">
      <c r="Q21"/>
      <c r="R21"/>
    </row>
    <row r="22" spans="1:19" x14ac:dyDescent="0.25">
      <c r="Q22"/>
      <c r="R22"/>
    </row>
    <row r="23" spans="1:19" x14ac:dyDescent="0.25">
      <c r="Q23"/>
      <c r="R23"/>
    </row>
    <row r="24" spans="1:19" x14ac:dyDescent="0.25">
      <c r="Q24"/>
      <c r="R24"/>
    </row>
    <row r="25" spans="1:19" x14ac:dyDescent="0.25">
      <c r="Q25"/>
      <c r="R25"/>
    </row>
    <row r="26" spans="1:19" x14ac:dyDescent="0.25">
      <c r="Q26"/>
      <c r="R26"/>
    </row>
    <row r="27" spans="1:19" ht="19.5" customHeight="1" x14ac:dyDescent="0.25">
      <c r="Q27"/>
      <c r="R27"/>
    </row>
    <row r="28" spans="1:19" ht="24" customHeight="1" x14ac:dyDescent="0.25">
      <c r="Q28"/>
      <c r="R28"/>
    </row>
    <row r="29" spans="1:19" ht="24" customHeight="1" x14ac:dyDescent="0.25">
      <c r="Q29"/>
      <c r="R29"/>
    </row>
    <row r="30" spans="1:19" ht="24" customHeight="1" x14ac:dyDescent="0.25">
      <c r="Q30"/>
      <c r="R30"/>
    </row>
    <row r="31" spans="1:19" ht="24" customHeight="1" x14ac:dyDescent="0.25">
      <c r="Q31"/>
      <c r="R31"/>
    </row>
    <row r="32" spans="1:19" ht="24" customHeight="1" x14ac:dyDescent="0.25">
      <c r="Q32"/>
      <c r="R32"/>
    </row>
    <row r="33" spans="17:18" ht="24" customHeight="1" x14ac:dyDescent="0.25">
      <c r="Q33"/>
      <c r="R33"/>
    </row>
    <row r="34" spans="17:18" ht="24" customHeight="1" x14ac:dyDescent="0.25">
      <c r="Q34"/>
      <c r="R34"/>
    </row>
    <row r="35" spans="17:18" ht="24" customHeight="1" x14ac:dyDescent="0.25">
      <c r="Q35"/>
      <c r="R35"/>
    </row>
    <row r="36" spans="17:18" ht="24" customHeight="1" x14ac:dyDescent="0.25">
      <c r="Q36"/>
      <c r="R36"/>
    </row>
    <row r="37" spans="17:18" ht="24" customHeight="1" x14ac:dyDescent="0.25">
      <c r="Q37"/>
      <c r="R37"/>
    </row>
    <row r="38" spans="17:18" ht="24" customHeight="1" x14ac:dyDescent="0.25">
      <c r="Q38"/>
      <c r="R38"/>
    </row>
    <row r="39" spans="17:18" ht="24" customHeight="1" x14ac:dyDescent="0.25">
      <c r="Q39"/>
      <c r="R39"/>
    </row>
    <row r="40" spans="17:18" x14ac:dyDescent="0.25">
      <c r="Q40"/>
      <c r="R40"/>
    </row>
  </sheetData>
  <mergeCells count="11">
    <mergeCell ref="Q5:R5"/>
    <mergeCell ref="A4:D6"/>
    <mergeCell ref="E4:F4"/>
    <mergeCell ref="G4:H4"/>
    <mergeCell ref="K4:L4"/>
    <mergeCell ref="M4:N4"/>
    <mergeCell ref="Q4:R4"/>
    <mergeCell ref="E5:F5"/>
    <mergeCell ref="G5:H5"/>
    <mergeCell ref="K5:L5"/>
    <mergeCell ref="M5:N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3D817A36-1A17-4CC4-BB67-F87E337E396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5" id="{280ECDF9-A74A-4F1C-B802-75CF72FE2AC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4" id="{C0A41E30-6A01-458B-BB4C-B470224D480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29</vt:i4>
      </vt:variant>
      <vt:variant>
        <vt:lpstr>Intervalos com Nome</vt:lpstr>
      </vt:variant>
      <vt:variant>
        <vt:i4>20</vt:i4>
      </vt:variant>
    </vt:vector>
  </HeadingPairs>
  <TitlesOfParts>
    <vt:vector size="49" baseType="lpstr">
      <vt:lpstr>Indice</vt:lpstr>
      <vt:lpstr>0</vt:lpstr>
      <vt:lpstr>1</vt:lpstr>
      <vt:lpstr>3</vt:lpstr>
      <vt:lpstr>2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1 (2)</vt:lpstr>
      <vt:lpstr>'1'!Área_de_Impressão</vt:lpstr>
      <vt:lpstr>'11'!Área_de_Impressão</vt:lpstr>
      <vt:lpstr>'13'!Área_de_Impressão</vt:lpstr>
      <vt:lpstr>'15'!Área_de_Impressão</vt:lpstr>
      <vt:lpstr>'16'!Área_de_Impressão</vt:lpstr>
      <vt:lpstr>'18'!Área_de_Impressão</vt:lpstr>
      <vt:lpstr>'2'!Área_de_Impressão</vt:lpstr>
      <vt:lpstr>'20'!Área_de_Impressão</vt:lpstr>
      <vt:lpstr>'21'!Área_de_Impressão</vt:lpstr>
      <vt:lpstr>'22'!Área_de_Impressão</vt:lpstr>
      <vt:lpstr>'23'!Área_de_Impressão</vt:lpstr>
      <vt:lpstr>'24'!Área_de_Impressão</vt:lpstr>
      <vt:lpstr>'25'!Área_de_Impressão</vt:lpstr>
      <vt:lpstr>'26'!Área_de_Impressão</vt:lpstr>
      <vt:lpstr>'3'!Área_de_Impressão</vt:lpstr>
      <vt:lpstr>'4'!Área_de_Impressão</vt:lpstr>
      <vt:lpstr>'5'!Área_de_Impressão</vt:lpstr>
      <vt:lpstr>'8'!Área_de_Impressão</vt:lpstr>
      <vt:lpstr>'9'!Área_de_Impressão</vt:lpstr>
      <vt:lpstr>Indice!Área_de_Impressão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Lima</dc:creator>
  <cp:lastModifiedBy>Maria João Lima</cp:lastModifiedBy>
  <cp:lastPrinted>2019-01-18T14:14:45Z</cp:lastPrinted>
  <dcterms:created xsi:type="dcterms:W3CDTF">2012-12-21T10:54:30Z</dcterms:created>
  <dcterms:modified xsi:type="dcterms:W3CDTF">2023-06-19T14:21:10Z</dcterms:modified>
</cp:coreProperties>
</file>